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\Фін план на 2024\"/>
    </mc:Choice>
  </mc:AlternateContent>
  <bookViews>
    <workbookView xWindow="0" yWindow="0" windowWidth="28800" windowHeight="12330" tabRatio="838" firstSheet="3" activeTab="10"/>
  </bookViews>
  <sheets>
    <sheet name="Осн. фін. пок." sheetId="14" r:id="rId1"/>
    <sheet name="I. Фін результат" sheetId="20" r:id="rId2"/>
    <sheet name="Розшифровка до Формування " sheetId="27" r:id="rId3"/>
    <sheet name="ІІ. Розр. з бюджетом" sheetId="19" r:id="rId4"/>
    <sheet name="Розшифровка до розр з бюдж" sheetId="26" r:id="rId5"/>
    <sheet name="ІІІ. Рух грош. коштів" sheetId="18" r:id="rId6"/>
    <sheet name="Розшифровка до Руху" sheetId="28" r:id="rId7"/>
    <sheet name="IV. Кап. інвестиції" sheetId="3" r:id="rId8"/>
    <sheet name="Розшифровка кап " sheetId="29" r:id="rId9"/>
    <sheet name=" V. Коефіцієнти" sheetId="11" r:id="rId10"/>
    <sheet name="6.1. Інша інфо_1" sheetId="32" r:id="rId11"/>
    <sheet name="6.2. Інша інфо_2" sheetId="31" r:id="rId12"/>
    <sheet name="VII Статутн капіт" sheetId="21" r:id="rId13"/>
    <sheet name="Розшифровка статутний" sheetId="25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_123Graph_XGRAPH3" localSheetId="10" hidden="1">[1]GDP!#REF!</definedName>
    <definedName name="__123Graph_XGRAPH3" localSheetId="11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10">#REF!</definedName>
    <definedName name="BuiltIn_Print_Area___1___1" localSheetId="11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10">#REF!</definedName>
    <definedName name="Cost_Category_National_ID" localSheetId="11">#REF!</definedName>
    <definedName name="Cost_Category_National_ID">#REF!</definedName>
    <definedName name="Cе511" localSheetId="10">#REF!</definedName>
    <definedName name="Cе511" localSheetId="11">#REF!</definedName>
    <definedName name="Cе511">#REF!</definedName>
    <definedName name="d">'[9]МТР Газ України'!$B$4</definedName>
    <definedName name="dCPIb" localSheetId="10">[10]попер_роз!#REF!</definedName>
    <definedName name="dCPIb" localSheetId="11">[10]попер_роз!#REF!</definedName>
    <definedName name="dCPIb">[10]попер_роз!#REF!</definedName>
    <definedName name="dPPIb" localSheetId="10">[10]попер_роз!#REF!</definedName>
    <definedName name="dPPIb" localSheetId="11">[10]попер_роз!#REF!</definedName>
    <definedName name="dPPIb">[10]попер_роз!#REF!</definedName>
    <definedName name="ds" localSheetId="10">'[11]7  Інші витрати'!#REF!</definedName>
    <definedName name="ds" localSheetId="11">'[11]7  Інші витрати'!#REF!</definedName>
    <definedName name="ds">'[11]7  Інші витрати'!#REF!</definedName>
    <definedName name="Fact_Type_ID" localSheetId="10">#REF!</definedName>
    <definedName name="Fact_Type_ID" localSheetId="11">#REF!</definedName>
    <definedName name="Fact_Type_ID">#REF!</definedName>
    <definedName name="G">'[12]МТР Газ України'!$B$1</definedName>
    <definedName name="ij1sssss" localSheetId="10">'[13]7  Інші витрати'!#REF!</definedName>
    <definedName name="ij1sssss" localSheetId="11">'[13]7  Інші витрати'!#REF!</definedName>
    <definedName name="ij1sssss">'[13]7  Інші витрати'!#REF!</definedName>
    <definedName name="LastItem" localSheetId="10">[14]Лист1!$A$1</definedName>
    <definedName name="LastItem" localSheetId="11">[14]Лист1!$A$1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10">'[17]7  Інші витрати'!#REF!</definedName>
    <definedName name="Load_ID_10" localSheetId="11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10">[14]!ShowFil</definedName>
    <definedName name="ShowFil" localSheetId="11">[14]!ShowFil</definedName>
    <definedName name="ShowFil">[14]!ShowFil</definedName>
    <definedName name="SU_ID" localSheetId="10">#REF!</definedName>
    <definedName name="SU_ID" localSheetId="11">#REF!</definedName>
    <definedName name="SU_ID">#REF!</definedName>
    <definedName name="Time_ID">'[16]МТР Газ України'!$B$1</definedName>
    <definedName name="Time_ID_10" localSheetId="10">'[17]7  Інші витрати'!#REF!</definedName>
    <definedName name="Time_ID_10" localSheetId="11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10">'[17]7  Інші витрати'!#REF!</definedName>
    <definedName name="Time_ID0_10" localSheetId="11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10">#REF!</definedName>
    <definedName name="ttttttt" localSheetId="11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10">#REF!</definedName>
    <definedName name="yyyy" localSheetId="11">#REF!</definedName>
    <definedName name="yyyy">#REF!</definedName>
    <definedName name="zx">'[4]МТР Газ України'!$F$1</definedName>
    <definedName name="zxc">[5]Inform!$E$38</definedName>
    <definedName name="а" localSheetId="10">'[13]7  Інші витрати'!#REF!</definedName>
    <definedName name="а" localSheetId="11">'[13]7  Інші витрати'!#REF!</definedName>
    <definedName name="а">'[13]7  Інші витрати'!#REF!</definedName>
    <definedName name="ав" localSheetId="10">#REF!</definedName>
    <definedName name="ав" localSheetId="11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10">'[27]БАЗА  '!#REF!</definedName>
    <definedName name="ватт" localSheetId="11">'[27]БАЗА  '!#REF!</definedName>
    <definedName name="ватт">'[27]БАЗА  '!#REF!</definedName>
    <definedName name="Д">'[15]МТР Газ України'!$B$4</definedName>
    <definedName name="е" localSheetId="10">#REF!</definedName>
    <definedName name="е" localSheetId="11">#REF!</definedName>
    <definedName name="е">#REF!</definedName>
    <definedName name="є" localSheetId="10">#REF!</definedName>
    <definedName name="є" localSheetId="11">#REF!</definedName>
    <definedName name="є">#REF!</definedName>
    <definedName name="_xlnm.Print_Titles" localSheetId="9">' V. Коефіцієнти'!$6:$6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5">'ІІІ. Рух грош. коштів'!$4:$6</definedName>
    <definedName name="_xlnm.Print_Titles" localSheetId="0">'Осн. фін. пок.'!$42:$44</definedName>
    <definedName name="Заголовки_для_печати_МИ">'[28]1993'!$A$1:$IV$3,'[28]1993'!$A$1:$A$65536</definedName>
    <definedName name="і">[29]Inform!$F$2</definedName>
    <definedName name="ів" localSheetId="10">#REF!</definedName>
    <definedName name="ів" localSheetId="11">#REF!</definedName>
    <definedName name="ів">#REF!</definedName>
    <definedName name="ів___0" localSheetId="10">#REF!</definedName>
    <definedName name="ів___0" localSheetId="11">#REF!</definedName>
    <definedName name="ів___0">#REF!</definedName>
    <definedName name="ів_22" localSheetId="10">#REF!</definedName>
    <definedName name="ів_22" localSheetId="11">#REF!</definedName>
    <definedName name="ів_22">#REF!</definedName>
    <definedName name="ів_26" localSheetId="10">#REF!</definedName>
    <definedName name="ів_26" localSheetId="11">#REF!</definedName>
    <definedName name="ів_26">#REF!</definedName>
    <definedName name="іваіа" localSheetId="10">'[30]7  Інші витрати'!#REF!</definedName>
    <definedName name="іваіа" localSheetId="11">'[30]7  Інші витрати'!#REF!</definedName>
    <definedName name="іваіа">'[30]7  Інші витрати'!#REF!</definedName>
    <definedName name="іваф" localSheetId="10">#REF!</definedName>
    <definedName name="іваф" localSheetId="11">#REF!</definedName>
    <definedName name="іваф">#REF!</definedName>
    <definedName name="івів">'[12]МТР Газ України'!$B$1</definedName>
    <definedName name="іцу">[23]Inform!$G$2</definedName>
    <definedName name="йуц" localSheetId="10">#REF!</definedName>
    <definedName name="йуц" localSheetId="11">#REF!</definedName>
    <definedName name="йуц">#REF!</definedName>
    <definedName name="йцу" localSheetId="10">#REF!</definedName>
    <definedName name="йцу" localSheetId="11">#REF!</definedName>
    <definedName name="йцу">#REF!</definedName>
    <definedName name="йцуйй" localSheetId="10">#REF!</definedName>
    <definedName name="йцуйй" localSheetId="11">#REF!</definedName>
    <definedName name="йцуйй">#REF!</definedName>
    <definedName name="йцукц" localSheetId="10">'[30]7  Інші витрати'!#REF!</definedName>
    <definedName name="йцукц" localSheetId="11">'[30]7  Інші витрати'!#REF!</definedName>
    <definedName name="йцукц">'[30]7  Інші витрати'!#REF!</definedName>
    <definedName name="КЕ" localSheetId="10">#REF!</definedName>
    <definedName name="КЕ" localSheetId="11">#REF!</definedName>
    <definedName name="КЕ">#REF!</definedName>
    <definedName name="КЕ___0" localSheetId="10">#REF!</definedName>
    <definedName name="КЕ___0" localSheetId="11">#REF!</definedName>
    <definedName name="КЕ___0">#REF!</definedName>
    <definedName name="КЕ_22" localSheetId="10">#REF!</definedName>
    <definedName name="КЕ_22" localSheetId="11">#REF!</definedName>
    <definedName name="КЕ_22">#REF!</definedName>
    <definedName name="КЕ_26" localSheetId="10">#REF!</definedName>
    <definedName name="КЕ_26" localSheetId="11">#REF!</definedName>
    <definedName name="КЕ_26">#REF!</definedName>
    <definedName name="кен" localSheetId="10">#REF!</definedName>
    <definedName name="кен" localSheetId="11">#REF!</definedName>
    <definedName name="кен">#REF!</definedName>
    <definedName name="л" localSheetId="10">#REF!</definedName>
    <definedName name="л" localSheetId="11">#REF!</definedName>
    <definedName name="л">#REF!</definedName>
    <definedName name="_xlnm.Print_Area" localSheetId="9">' V. Коефіцієнти'!$A$1:$H$26</definedName>
    <definedName name="_xlnm.Print_Area" localSheetId="10">'6.1. Інша інфо_1'!$A$1:$O$63</definedName>
    <definedName name="_xlnm.Print_Area" localSheetId="11">'6.2. Інша інфо_2'!$A$1:$AE$45</definedName>
    <definedName name="_xlnm.Print_Area" localSheetId="1">'I. Фін результат'!$A$1:$K$99</definedName>
    <definedName name="_xlnm.Print_Area" localSheetId="7">'IV. Кап. інвестиції'!$A$1:$J$18</definedName>
    <definedName name="_xlnm.Print_Area" localSheetId="3">'ІІ. Розр. з бюджетом'!$A$1:$J$47</definedName>
    <definedName name="_xlnm.Print_Area" localSheetId="5">'ІІІ. Рух грош. коштів'!$A$1:$J$71</definedName>
    <definedName name="_xlnm.Print_Area" localSheetId="0">'Осн. фін. пок.'!$A$1:$J$129</definedName>
    <definedName name="_xlnm.Print_Area" localSheetId="4">'Розшифровка до розр з бюдж'!$A$1:$J$29</definedName>
    <definedName name="_xlnm.Print_Area" localSheetId="6">'Розшифровка до Руху'!$A$1:$J$87</definedName>
    <definedName name="_xlnm.Print_Area" localSheetId="2">'Розшифровка до Формування '!$A$1:$J$64</definedName>
    <definedName name="_xlnm.Print_Area" localSheetId="8">'Розшифровка кап '!$A$1:$J$62</definedName>
    <definedName name="_xlnm.Print_Area" localSheetId="13">'Розшифровка статутний'!$A$1:$J$19</definedName>
    <definedName name="п" localSheetId="10">'[13]7  Інші витрати'!#REF!</definedName>
    <definedName name="п" localSheetId="11">'[13]7  Інші витрати'!#REF!</definedName>
    <definedName name="п" localSheetId="6">'[13]7  Інші витрати'!#REF!</definedName>
    <definedName name="п" localSheetId="2">'[13]7  Інші витрати'!#REF!</definedName>
    <definedName name="п" localSheetId="8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10">#REF!</definedName>
    <definedName name="План" localSheetId="11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1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11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10">#REF!</definedName>
    <definedName name="р" localSheetId="11">#REF!</definedName>
    <definedName name="р" localSheetId="6">#REF!</definedName>
    <definedName name="р" localSheetId="2">#REF!</definedName>
    <definedName name="р" localSheetId="8">#REF!</definedName>
    <definedName name="р">#REF!</definedName>
    <definedName name="т">[32]Inform!$E$6</definedName>
    <definedName name="тариф">[33]Inform!$G$2</definedName>
    <definedName name="уйцукйцуйу" localSheetId="10">#REF!</definedName>
    <definedName name="уйцукйцуйу" localSheetId="11">#REF!</definedName>
    <definedName name="уйцукйцуйу" localSheetId="6">#REF!</definedName>
    <definedName name="уйцукйцуйу" localSheetId="2">#REF!</definedName>
    <definedName name="уйцукйцуйу" localSheetId="8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10">'[30]7  Інші витрати'!#REF!</definedName>
    <definedName name="фіваіф" localSheetId="11">'[30]7  Інші витрати'!#REF!</definedName>
    <definedName name="фіваіф">'[30]7  Інші витрати'!#REF!</definedName>
    <definedName name="фф">'[26]МТР Газ України'!$F$1</definedName>
    <definedName name="ц" localSheetId="10">'[13]7  Інші витрати'!#REF!</definedName>
    <definedName name="ц" localSheetId="11">'[13]7  Інші витрати'!#REF!</definedName>
    <definedName name="ц">'[13]7  Інші витрати'!#REF!</definedName>
    <definedName name="ччч" localSheetId="10">'[35]БАЗА  '!#REF!</definedName>
    <definedName name="ччч" localSheetId="11">'[35]БАЗА  '!#REF!</definedName>
    <definedName name="ччч">'[35]БАЗА  '!#REF!</definedName>
    <definedName name="ш" localSheetId="10">#REF!</definedName>
    <definedName name="ш" localSheetId="11">#REF!</definedName>
    <definedName name="ш" localSheetId="6">#REF!</definedName>
    <definedName name="ш" localSheetId="2">#REF!</definedName>
    <definedName name="ш" localSheetId="8">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H73" i="14" l="1"/>
  <c r="H72" i="14"/>
  <c r="H71" i="14"/>
  <c r="G73" i="14"/>
  <c r="G72" i="14"/>
  <c r="G71" i="14"/>
  <c r="H60" i="14"/>
  <c r="H56" i="14"/>
  <c r="H52" i="14"/>
  <c r="H51" i="14"/>
  <c r="H50" i="14"/>
  <c r="H49" i="14"/>
  <c r="H47" i="14"/>
  <c r="H46" i="14"/>
  <c r="G60" i="14"/>
  <c r="G56" i="14"/>
  <c r="G52" i="14"/>
  <c r="G51" i="14"/>
  <c r="G50" i="14"/>
  <c r="G49" i="14"/>
  <c r="G47" i="14"/>
  <c r="G46" i="14"/>
  <c r="F98" i="14" l="1"/>
  <c r="M52" i="32"/>
  <c r="AE28" i="31" l="1"/>
  <c r="AD28" i="31"/>
  <c r="AC28" i="31"/>
  <c r="AB28" i="31"/>
  <c r="AA28" i="31"/>
  <c r="Q28" i="31"/>
  <c r="U28" i="31"/>
  <c r="T28" i="31"/>
  <c r="R28" i="31"/>
  <c r="Q26" i="31"/>
  <c r="Q27" i="31"/>
  <c r="S28" i="31"/>
  <c r="Q25" i="31"/>
  <c r="Q24" i="31" s="1"/>
  <c r="D28" i="28" l="1"/>
  <c r="D29" i="28"/>
  <c r="F13" i="29"/>
  <c r="F55" i="27" l="1"/>
  <c r="F25" i="27"/>
  <c r="J37" i="32" l="1"/>
  <c r="J43" i="29"/>
  <c r="I43" i="29"/>
  <c r="H43" i="29"/>
  <c r="G43" i="29"/>
  <c r="F46" i="27" l="1"/>
  <c r="D102" i="14" l="1"/>
  <c r="D105" i="14" s="1"/>
  <c r="D98" i="14"/>
  <c r="D93" i="14"/>
  <c r="D8" i="29"/>
  <c r="D7" i="29" s="1"/>
  <c r="D42" i="28"/>
  <c r="D19" i="28"/>
  <c r="D52" i="18"/>
  <c r="D41" i="18"/>
  <c r="D21" i="18"/>
  <c r="D28" i="27" l="1"/>
  <c r="D95" i="20"/>
  <c r="D52" i="20"/>
  <c r="D40" i="20"/>
  <c r="D19" i="20"/>
  <c r="D9" i="20"/>
  <c r="C42" i="28"/>
  <c r="C9" i="28"/>
  <c r="C58" i="18"/>
  <c r="C54" i="18"/>
  <c r="C64" i="18" s="1"/>
  <c r="C44" i="18"/>
  <c r="C41" i="18" s="1"/>
  <c r="C36" i="18"/>
  <c r="C52" i="18" s="1"/>
  <c r="C34" i="18"/>
  <c r="C65" i="18" s="1"/>
  <c r="C68" i="18" s="1"/>
  <c r="C21" i="18"/>
  <c r="C18" i="18"/>
  <c r="C8" i="18"/>
  <c r="C40" i="19"/>
  <c r="C36" i="19"/>
  <c r="C27" i="19"/>
  <c r="C19" i="19"/>
  <c r="C43" i="19" s="1"/>
  <c r="C28" i="27"/>
  <c r="C7" i="27" l="1"/>
  <c r="C95" i="20"/>
  <c r="C87" i="20"/>
  <c r="C86" i="20"/>
  <c r="C85" i="20"/>
  <c r="C84" i="20"/>
  <c r="C83" i="20"/>
  <c r="C79" i="20"/>
  <c r="C67" i="20"/>
  <c r="C64" i="20"/>
  <c r="C52" i="20"/>
  <c r="C48" i="20"/>
  <c r="C78" i="20" s="1"/>
  <c r="C40" i="20"/>
  <c r="C19" i="20"/>
  <c r="C9" i="20"/>
  <c r="C18" i="20" s="1"/>
  <c r="C59" i="20" s="1"/>
  <c r="C70" i="20" l="1"/>
  <c r="C75" i="20" s="1"/>
  <c r="C82" i="20"/>
  <c r="C88" i="20" s="1"/>
  <c r="D58" i="18" l="1"/>
  <c r="D64" i="18" s="1"/>
  <c r="D18" i="18"/>
  <c r="D8" i="18"/>
  <c r="D83" i="20"/>
  <c r="D79" i="20"/>
  <c r="D78" i="20"/>
  <c r="D48" i="20"/>
  <c r="D18" i="20"/>
  <c r="D59" i="20" s="1"/>
  <c r="F8" i="20"/>
  <c r="F79" i="28"/>
  <c r="C80" i="28"/>
  <c r="C79" i="28" s="1"/>
  <c r="E80" i="28"/>
  <c r="E79" i="28" s="1"/>
  <c r="F80" i="28"/>
  <c r="D34" i="18" l="1"/>
  <c r="D65" i="18" s="1"/>
  <c r="D68" i="18" s="1"/>
  <c r="D82" i="20"/>
  <c r="D88" i="20" s="1"/>
  <c r="D70" i="20"/>
  <c r="D75" i="20" s="1"/>
  <c r="F22" i="18" l="1"/>
  <c r="D8" i="28"/>
  <c r="F17" i="28"/>
  <c r="E9" i="28"/>
  <c r="G58" i="27" l="1"/>
  <c r="F37" i="27"/>
  <c r="F18" i="27"/>
  <c r="F23" i="27"/>
  <c r="F26" i="27"/>
  <c r="E49" i="27" l="1"/>
  <c r="D49" i="27"/>
  <c r="F42" i="27"/>
  <c r="C112" i="14" l="1"/>
  <c r="C108" i="14"/>
  <c r="C102" i="14"/>
  <c r="C105" i="14" s="1"/>
  <c r="C98" i="14"/>
  <c r="C93" i="14"/>
  <c r="C106" i="14" l="1"/>
  <c r="C21" i="29"/>
  <c r="C7" i="3"/>
  <c r="J64" i="28"/>
  <c r="I64" i="28"/>
  <c r="H64" i="28"/>
  <c r="G64" i="28"/>
  <c r="F64" i="28"/>
  <c r="E64" i="28"/>
  <c r="C64" i="28"/>
  <c r="C49" i="27"/>
  <c r="F50" i="27"/>
  <c r="C41" i="27"/>
  <c r="F45" i="27"/>
  <c r="C38" i="27"/>
  <c r="F34" i="27" l="1"/>
  <c r="H28" i="19" l="1"/>
  <c r="I28" i="19"/>
  <c r="J28" i="19"/>
  <c r="G28" i="19"/>
  <c r="G8" i="19"/>
  <c r="H9" i="28" l="1"/>
  <c r="F48" i="27"/>
  <c r="F47" i="27"/>
  <c r="J83" i="28"/>
  <c r="I83" i="28"/>
  <c r="H83" i="28"/>
  <c r="G83" i="28"/>
  <c r="F83" i="28"/>
  <c r="E83" i="28"/>
  <c r="C83" i="28"/>
  <c r="F72" i="28"/>
  <c r="F71" i="28"/>
  <c r="G112" i="14"/>
  <c r="F9" i="28" l="1"/>
  <c r="C69" i="28"/>
  <c r="E69" i="28"/>
  <c r="J42" i="28"/>
  <c r="I42" i="28"/>
  <c r="H42" i="28"/>
  <c r="G42" i="28"/>
  <c r="E42" i="28"/>
  <c r="F43" i="28"/>
  <c r="C29" i="28"/>
  <c r="E29" i="28"/>
  <c r="J19" i="28"/>
  <c r="I19" i="28"/>
  <c r="H19" i="28"/>
  <c r="G19" i="28"/>
  <c r="F23" i="28"/>
  <c r="F22" i="28"/>
  <c r="F20" i="28"/>
  <c r="J13" i="28"/>
  <c r="J8" i="28" s="1"/>
  <c r="I13" i="28"/>
  <c r="I8" i="28" s="1"/>
  <c r="H13" i="28"/>
  <c r="H8" i="28" s="1"/>
  <c r="G13" i="28"/>
  <c r="G8" i="28" s="1"/>
  <c r="F16" i="28"/>
  <c r="F15" i="28"/>
  <c r="F19" i="28" l="1"/>
  <c r="F13" i="28"/>
  <c r="F8" i="28" s="1"/>
  <c r="E19" i="28"/>
  <c r="E13" i="28" l="1"/>
  <c r="E8" i="28" s="1"/>
  <c r="C13" i="28"/>
  <c r="C8" i="28" s="1"/>
  <c r="J21" i="29" l="1"/>
  <c r="I21" i="29"/>
  <c r="H21" i="29"/>
  <c r="G21" i="29"/>
  <c r="F22" i="29"/>
  <c r="F21" i="29" s="1"/>
  <c r="J8" i="29"/>
  <c r="I8" i="29"/>
  <c r="H8" i="29"/>
  <c r="G8" i="29"/>
  <c r="J52" i="32"/>
  <c r="G64" i="20"/>
  <c r="H64" i="20"/>
  <c r="I64" i="20"/>
  <c r="J64" i="20"/>
  <c r="F51" i="27"/>
  <c r="F54" i="27"/>
  <c r="F53" i="27"/>
  <c r="F52" i="27"/>
  <c r="F60" i="27"/>
  <c r="F56" i="27"/>
  <c r="F57" i="27"/>
  <c r="J49" i="27"/>
  <c r="I49" i="27"/>
  <c r="H49" i="27"/>
  <c r="G49" i="27"/>
  <c r="F58" i="27"/>
  <c r="J41" i="27"/>
  <c r="I41" i="27"/>
  <c r="H41" i="27"/>
  <c r="G41" i="27"/>
  <c r="F43" i="27"/>
  <c r="F44" i="27"/>
  <c r="F39" i="27"/>
  <c r="F33" i="27"/>
  <c r="F32" i="27"/>
  <c r="F31" i="27"/>
  <c r="F30" i="27"/>
  <c r="J28" i="27"/>
  <c r="I28" i="27"/>
  <c r="H28" i="27"/>
  <c r="G28" i="27"/>
  <c r="F29" i="27"/>
  <c r="F17" i="27"/>
  <c r="J7" i="27"/>
  <c r="I7" i="27"/>
  <c r="H7" i="27"/>
  <c r="G7" i="27"/>
  <c r="F19" i="27"/>
  <c r="F27" i="27"/>
  <c r="F24" i="27"/>
  <c r="F22" i="27"/>
  <c r="F21" i="27"/>
  <c r="F20" i="27"/>
  <c r="F16" i="27"/>
  <c r="F15" i="27"/>
  <c r="F14" i="27"/>
  <c r="F12" i="27"/>
  <c r="F11" i="27"/>
  <c r="F10" i="27"/>
  <c r="F9" i="27"/>
  <c r="F8" i="27"/>
  <c r="F60" i="20"/>
  <c r="C48" i="29"/>
  <c r="E48" i="29"/>
  <c r="C43" i="29"/>
  <c r="E43" i="29"/>
  <c r="E21" i="29"/>
  <c r="F49" i="27" l="1"/>
  <c r="F41" i="27"/>
  <c r="F28" i="27"/>
  <c r="F7" i="27"/>
  <c r="C8" i="29"/>
  <c r="E8" i="29"/>
  <c r="E41" i="27"/>
  <c r="E28" i="27"/>
  <c r="E7" i="27"/>
  <c r="D52" i="32" l="1"/>
  <c r="D41" i="27" l="1"/>
  <c r="D37" i="32" l="1"/>
  <c r="B35" i="32" s="1"/>
  <c r="C19" i="28" l="1"/>
  <c r="C17" i="19" l="1"/>
  <c r="D40" i="19"/>
  <c r="D18" i="32" l="1"/>
  <c r="F18" i="32"/>
  <c r="J63" i="32"/>
  <c r="G63" i="32"/>
  <c r="D63" i="32"/>
  <c r="M60" i="32"/>
  <c r="M57" i="32"/>
  <c r="K46" i="32"/>
  <c r="M37" i="32"/>
  <c r="G37" i="32"/>
  <c r="J25" i="32"/>
  <c r="H25" i="32"/>
  <c r="F25" i="32"/>
  <c r="D25" i="32"/>
  <c r="J24" i="32"/>
  <c r="H24" i="32"/>
  <c r="F24" i="32"/>
  <c r="D24" i="32"/>
  <c r="J23" i="32"/>
  <c r="H23" i="32"/>
  <c r="F23" i="32"/>
  <c r="D23" i="32"/>
  <c r="N21" i="32"/>
  <c r="L21" i="32"/>
  <c r="N20" i="32"/>
  <c r="L20" i="32"/>
  <c r="N19" i="32"/>
  <c r="L19" i="32"/>
  <c r="J18" i="32"/>
  <c r="H18" i="32"/>
  <c r="N17" i="32"/>
  <c r="L17" i="32"/>
  <c r="N16" i="32"/>
  <c r="L16" i="32"/>
  <c r="N15" i="32"/>
  <c r="L15" i="32"/>
  <c r="J14" i="32"/>
  <c r="H14" i="32"/>
  <c r="F14" i="32"/>
  <c r="D14" i="32"/>
  <c r="N13" i="32"/>
  <c r="L13" i="32"/>
  <c r="N12" i="32"/>
  <c r="L12" i="32"/>
  <c r="N11" i="32"/>
  <c r="L11" i="32"/>
  <c r="J10" i="32"/>
  <c r="H10" i="32"/>
  <c r="F10" i="32"/>
  <c r="D10" i="32"/>
  <c r="M63" i="32" l="1"/>
  <c r="C35" i="32"/>
  <c r="C36" i="32"/>
  <c r="C34" i="32"/>
  <c r="L14" i="32"/>
  <c r="L25" i="32"/>
  <c r="L23" i="32"/>
  <c r="N18" i="32"/>
  <c r="D22" i="32"/>
  <c r="F22" i="32"/>
  <c r="N23" i="32"/>
  <c r="L10" i="32"/>
  <c r="N14" i="32"/>
  <c r="N10" i="32"/>
  <c r="H22" i="32"/>
  <c r="N24" i="32"/>
  <c r="N25" i="32"/>
  <c r="J22" i="32"/>
  <c r="L18" i="32"/>
  <c r="L24" i="32"/>
  <c r="C37" i="32" l="1"/>
  <c r="B37" i="32"/>
  <c r="N22" i="32"/>
  <c r="L22" i="32"/>
  <c r="S40" i="31" l="1"/>
  <c r="Q40" i="31"/>
  <c r="O40" i="31"/>
  <c r="K40" i="31"/>
  <c r="I40" i="31"/>
  <c r="G40" i="31"/>
  <c r="E40" i="31"/>
  <c r="M39" i="31"/>
  <c r="M38" i="31"/>
  <c r="W16" i="31"/>
  <c r="T16" i="31"/>
  <c r="Q16" i="31"/>
  <c r="AC15" i="31"/>
  <c r="Z15" i="31"/>
  <c r="V7" i="31"/>
  <c r="R7" i="31"/>
  <c r="N7" i="31"/>
  <c r="AC16" i="31" l="1"/>
  <c r="M40" i="31"/>
  <c r="AC7" i="31"/>
  <c r="Z16" i="31"/>
  <c r="Z7" i="31"/>
  <c r="G44" i="18" l="1"/>
  <c r="J21" i="18" l="1"/>
  <c r="I21" i="18"/>
  <c r="H21" i="18"/>
  <c r="G21" i="18"/>
  <c r="J44" i="18"/>
  <c r="I44" i="18"/>
  <c r="H44" i="18"/>
  <c r="E21" i="18"/>
  <c r="F21" i="18" l="1"/>
  <c r="F59" i="18"/>
  <c r="F61" i="18"/>
  <c r="F62" i="18"/>
  <c r="F63" i="18"/>
  <c r="G66" i="18"/>
  <c r="F38" i="19"/>
  <c r="F22" i="20" l="1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12" i="20"/>
  <c r="F13" i="20"/>
  <c r="F14" i="20"/>
  <c r="F38" i="28" l="1"/>
  <c r="I27" i="19"/>
  <c r="J27" i="19"/>
  <c r="H27" i="19" l="1"/>
  <c r="G27" i="19"/>
  <c r="F42" i="28"/>
  <c r="J29" i="28"/>
  <c r="I29" i="28"/>
  <c r="H29" i="28"/>
  <c r="G29" i="28"/>
  <c r="F39" i="28"/>
  <c r="E102" i="14" l="1"/>
  <c r="E105" i="14" s="1"/>
  <c r="E98" i="14"/>
  <c r="E93" i="14"/>
  <c r="F33" i="19" l="1"/>
  <c r="F21" i="20" l="1"/>
  <c r="F20" i="20"/>
  <c r="J19" i="20"/>
  <c r="I19" i="20"/>
  <c r="H19" i="20"/>
  <c r="G19" i="20"/>
  <c r="F19" i="20" l="1"/>
  <c r="J9" i="20" l="1"/>
  <c r="I9" i="20"/>
  <c r="H9" i="20"/>
  <c r="G9" i="20"/>
  <c r="F58" i="29" l="1"/>
  <c r="J57" i="29"/>
  <c r="I57" i="29"/>
  <c r="H57" i="29"/>
  <c r="G57" i="29"/>
  <c r="E57" i="29"/>
  <c r="C57" i="29"/>
  <c r="J48" i="29"/>
  <c r="I48" i="29"/>
  <c r="H48" i="29"/>
  <c r="G48" i="29"/>
  <c r="F8" i="29"/>
  <c r="F13" i="3"/>
  <c r="F11" i="3"/>
  <c r="F10" i="3"/>
  <c r="F9" i="3"/>
  <c r="F8" i="3"/>
  <c r="J7" i="3"/>
  <c r="I7" i="3"/>
  <c r="H7" i="3"/>
  <c r="G7" i="3"/>
  <c r="E7" i="3"/>
  <c r="D7" i="3"/>
  <c r="F82" i="28"/>
  <c r="F81" i="28"/>
  <c r="J78" i="28"/>
  <c r="I78" i="28"/>
  <c r="H78" i="28"/>
  <c r="G78" i="28"/>
  <c r="E78" i="28"/>
  <c r="C78" i="28"/>
  <c r="F70" i="28"/>
  <c r="J69" i="28"/>
  <c r="I69" i="28"/>
  <c r="H69" i="28"/>
  <c r="G69" i="28"/>
  <c r="C28" i="28" l="1"/>
  <c r="C7" i="29"/>
  <c r="F29" i="28"/>
  <c r="F78" i="28"/>
  <c r="F69" i="28"/>
  <c r="F7" i="3"/>
  <c r="E7" i="29"/>
  <c r="I28" i="28"/>
  <c r="G28" i="28"/>
  <c r="J28" i="28"/>
  <c r="E28" i="28"/>
  <c r="F43" i="29"/>
  <c r="F48" i="29"/>
  <c r="H7" i="29"/>
  <c r="J7" i="29"/>
  <c r="I7" i="29"/>
  <c r="F57" i="29"/>
  <c r="G7" i="29"/>
  <c r="H28" i="28"/>
  <c r="F28" i="28" l="1"/>
  <c r="F7" i="29"/>
  <c r="E9" i="19" l="1"/>
  <c r="D9" i="19"/>
  <c r="J38" i="27"/>
  <c r="I38" i="27"/>
  <c r="H38" i="27"/>
  <c r="G38" i="27"/>
  <c r="E38" i="27"/>
  <c r="D38" i="27"/>
  <c r="E95" i="20"/>
  <c r="E87" i="20"/>
  <c r="E86" i="20"/>
  <c r="E85" i="20"/>
  <c r="E84" i="20"/>
  <c r="E83" i="20"/>
  <c r="E67" i="20"/>
  <c r="E64" i="20"/>
  <c r="E52" i="20"/>
  <c r="E48" i="20"/>
  <c r="E40" i="20"/>
  <c r="E19" i="20"/>
  <c r="E9" i="20"/>
  <c r="E18" i="20" s="1"/>
  <c r="E59" i="20" l="1"/>
  <c r="E70" i="20" s="1"/>
  <c r="E75" i="20" s="1"/>
  <c r="E78" i="20"/>
  <c r="F38" i="27"/>
  <c r="E79" i="20"/>
  <c r="D23" i="26"/>
  <c r="E23" i="26"/>
  <c r="G23" i="26"/>
  <c r="H23" i="26"/>
  <c r="I23" i="26"/>
  <c r="J23" i="26"/>
  <c r="C23" i="26"/>
  <c r="D20" i="26"/>
  <c r="E20" i="26"/>
  <c r="G20" i="26"/>
  <c r="H20" i="26"/>
  <c r="I20" i="26"/>
  <c r="J20" i="26"/>
  <c r="C20" i="26"/>
  <c r="F18" i="26"/>
  <c r="D17" i="26"/>
  <c r="E17" i="26"/>
  <c r="G17" i="26"/>
  <c r="H17" i="26"/>
  <c r="I17" i="26"/>
  <c r="J17" i="26"/>
  <c r="C17" i="26"/>
  <c r="D14" i="26"/>
  <c r="E14" i="26"/>
  <c r="G14" i="26"/>
  <c r="H14" i="26"/>
  <c r="I14" i="26"/>
  <c r="J14" i="26"/>
  <c r="C14" i="26"/>
  <c r="H10" i="26"/>
  <c r="I10" i="26"/>
  <c r="J10" i="26"/>
  <c r="G10" i="26"/>
  <c r="D10" i="26"/>
  <c r="E10" i="26"/>
  <c r="C10" i="26"/>
  <c r="F24" i="26"/>
  <c r="F21" i="26"/>
  <c r="F15" i="26"/>
  <c r="F11" i="26"/>
  <c r="F9" i="26"/>
  <c r="J8" i="26"/>
  <c r="I8" i="26"/>
  <c r="H8" i="26"/>
  <c r="G8" i="26"/>
  <c r="E8" i="26"/>
  <c r="D8" i="26"/>
  <c r="C8" i="26"/>
  <c r="E82" i="20" l="1"/>
  <c r="E88" i="20" s="1"/>
  <c r="F23" i="26"/>
  <c r="F17" i="26"/>
  <c r="F20" i="26"/>
  <c r="F14" i="26"/>
  <c r="F8" i="26"/>
  <c r="F10" i="26"/>
  <c r="F45" i="18" l="1"/>
  <c r="F44" i="18"/>
  <c r="F46" i="18"/>
  <c r="F47" i="18"/>
  <c r="F8" i="25" l="1"/>
  <c r="F7" i="25" s="1"/>
  <c r="F9" i="25"/>
  <c r="F10" i="25"/>
  <c r="F11" i="25"/>
  <c r="F12" i="25"/>
  <c r="D7" i="25"/>
  <c r="E7" i="25"/>
  <c r="G7" i="25"/>
  <c r="H7" i="25"/>
  <c r="I7" i="25"/>
  <c r="J7" i="25"/>
  <c r="C7" i="25"/>
  <c r="D90" i="14" l="1"/>
  <c r="E90" i="14"/>
  <c r="E20" i="11" l="1"/>
  <c r="F20" i="11"/>
  <c r="E16" i="11"/>
  <c r="F16" i="11"/>
  <c r="G16" i="11"/>
  <c r="E15" i="11"/>
  <c r="F15" i="11"/>
  <c r="D15" i="11"/>
  <c r="E58" i="18" l="1"/>
  <c r="G58" i="18"/>
  <c r="H58" i="18"/>
  <c r="I58" i="18"/>
  <c r="J58" i="18"/>
  <c r="F40" i="18"/>
  <c r="F43" i="18"/>
  <c r="F48" i="18"/>
  <c r="F49" i="18"/>
  <c r="F50" i="18"/>
  <c r="G42" i="18"/>
  <c r="G41" i="18" s="1"/>
  <c r="H42" i="18"/>
  <c r="I42" i="18"/>
  <c r="J42" i="18"/>
  <c r="E8" i="18"/>
  <c r="G8" i="18"/>
  <c r="H8" i="18"/>
  <c r="I8" i="18"/>
  <c r="J8" i="18"/>
  <c r="F27" i="18"/>
  <c r="F28" i="18"/>
  <c r="F29" i="18"/>
  <c r="F30" i="18"/>
  <c r="F32" i="19"/>
  <c r="F30" i="19"/>
  <c r="F28" i="19"/>
  <c r="D27" i="19"/>
  <c r="E27" i="19"/>
  <c r="F58" i="18" l="1"/>
  <c r="I41" i="18"/>
  <c r="H41" i="18"/>
  <c r="J41" i="18"/>
  <c r="F42" i="18"/>
  <c r="F8" i="18"/>
  <c r="J9" i="21"/>
  <c r="J55" i="18" s="1"/>
  <c r="G9" i="21"/>
  <c r="H9" i="21"/>
  <c r="H55" i="18" s="1"/>
  <c r="I9" i="21"/>
  <c r="I55" i="18" s="1"/>
  <c r="D9" i="21"/>
  <c r="E9" i="21"/>
  <c r="C9" i="21"/>
  <c r="F12" i="21"/>
  <c r="F11" i="21"/>
  <c r="E47" i="14"/>
  <c r="H19" i="19"/>
  <c r="I19" i="19"/>
  <c r="J19" i="19"/>
  <c r="G19" i="19"/>
  <c r="D19" i="19"/>
  <c r="D71" i="14" s="1"/>
  <c r="E19" i="19"/>
  <c r="E71" i="14" s="1"/>
  <c r="C71" i="14"/>
  <c r="H112" i="14"/>
  <c r="I112" i="14"/>
  <c r="J112" i="14"/>
  <c r="G108" i="14"/>
  <c r="H108" i="14"/>
  <c r="I108" i="14"/>
  <c r="J108" i="14"/>
  <c r="D112" i="14"/>
  <c r="E112" i="14"/>
  <c r="D108" i="14"/>
  <c r="E108" i="14"/>
  <c r="F109" i="14"/>
  <c r="F110" i="14"/>
  <c r="F111" i="14"/>
  <c r="F91" i="20"/>
  <c r="F121" i="14" s="1"/>
  <c r="D121" i="14"/>
  <c r="E121" i="14"/>
  <c r="C121" i="14"/>
  <c r="C90" i="14"/>
  <c r="F102" i="14"/>
  <c r="D46" i="14"/>
  <c r="D52" i="14"/>
  <c r="D56" i="14"/>
  <c r="D57" i="14"/>
  <c r="D58" i="14"/>
  <c r="D59" i="14"/>
  <c r="D63" i="14"/>
  <c r="D64" i="14"/>
  <c r="D65" i="14"/>
  <c r="D66" i="14"/>
  <c r="E46" i="14"/>
  <c r="E52" i="14"/>
  <c r="E56" i="14"/>
  <c r="E57" i="14"/>
  <c r="E58" i="14"/>
  <c r="E59" i="14"/>
  <c r="E63" i="14"/>
  <c r="E64" i="14"/>
  <c r="E65" i="14"/>
  <c r="E66" i="14"/>
  <c r="C47" i="14"/>
  <c r="C46" i="14"/>
  <c r="C49" i="14"/>
  <c r="C50" i="14"/>
  <c r="C52" i="14"/>
  <c r="C57" i="14"/>
  <c r="C59" i="14"/>
  <c r="C56" i="14"/>
  <c r="C58" i="14"/>
  <c r="C60" i="14"/>
  <c r="C61" i="14"/>
  <c r="C63" i="14"/>
  <c r="C64" i="14"/>
  <c r="C65" i="14"/>
  <c r="C66" i="14"/>
  <c r="D20" i="11"/>
  <c r="C84" i="14"/>
  <c r="D16" i="11"/>
  <c r="F18" i="11"/>
  <c r="E84" i="14"/>
  <c r="D76" i="14"/>
  <c r="D81" i="14"/>
  <c r="E76" i="14"/>
  <c r="E81" i="14"/>
  <c r="F76" i="14"/>
  <c r="C76" i="14"/>
  <c r="C81" i="14"/>
  <c r="D77" i="14"/>
  <c r="E77" i="14"/>
  <c r="C77" i="14"/>
  <c r="F67" i="18"/>
  <c r="F81" i="14" s="1"/>
  <c r="E54" i="18"/>
  <c r="F57" i="18"/>
  <c r="F51" i="18"/>
  <c r="H36" i="18"/>
  <c r="I36" i="18"/>
  <c r="J36" i="18"/>
  <c r="G36" i="18"/>
  <c r="E36" i="18"/>
  <c r="D78" i="14"/>
  <c r="F9" i="18"/>
  <c r="F10" i="18"/>
  <c r="F11" i="18"/>
  <c r="F12" i="18"/>
  <c r="F77" i="14" s="1"/>
  <c r="F13" i="18"/>
  <c r="F14" i="18"/>
  <c r="F15" i="18"/>
  <c r="F16" i="18"/>
  <c r="F17" i="18"/>
  <c r="F23" i="18"/>
  <c r="F24" i="18"/>
  <c r="F25" i="18"/>
  <c r="F26" i="18"/>
  <c r="F31" i="18"/>
  <c r="F32" i="18"/>
  <c r="F19" i="18"/>
  <c r="F20" i="18"/>
  <c r="C73" i="14"/>
  <c r="C72" i="14"/>
  <c r="H40" i="19"/>
  <c r="I40" i="19"/>
  <c r="J40" i="19"/>
  <c r="G40" i="19"/>
  <c r="E40" i="19"/>
  <c r="J36" i="19"/>
  <c r="I36" i="19"/>
  <c r="H36" i="19"/>
  <c r="G36" i="19"/>
  <c r="E36" i="19"/>
  <c r="E73" i="14" s="1"/>
  <c r="D36" i="19"/>
  <c r="D73" i="14" s="1"/>
  <c r="D72" i="14"/>
  <c r="E72" i="14"/>
  <c r="F20" i="19"/>
  <c r="F21" i="19"/>
  <c r="F22" i="19"/>
  <c r="F23" i="19"/>
  <c r="F24" i="19"/>
  <c r="F25" i="19"/>
  <c r="F26" i="19"/>
  <c r="F29" i="19"/>
  <c r="F31" i="19"/>
  <c r="F34" i="19"/>
  <c r="F35" i="19"/>
  <c r="F37" i="19"/>
  <c r="F39" i="19"/>
  <c r="F41" i="19"/>
  <c r="F42" i="19"/>
  <c r="H9" i="19"/>
  <c r="I9" i="19"/>
  <c r="J9" i="19"/>
  <c r="J53" i="14"/>
  <c r="J62" i="14" s="1"/>
  <c r="J67" i="14" s="1"/>
  <c r="J86" i="14" s="1"/>
  <c r="C69" i="14"/>
  <c r="D69" i="14"/>
  <c r="E69" i="14"/>
  <c r="D68" i="14"/>
  <c r="E68" i="14"/>
  <c r="C68" i="14"/>
  <c r="J55" i="14"/>
  <c r="H87" i="20"/>
  <c r="I87" i="20"/>
  <c r="J87" i="20"/>
  <c r="G87" i="20"/>
  <c r="H86" i="20"/>
  <c r="I86" i="20"/>
  <c r="J86" i="20"/>
  <c r="G86" i="20"/>
  <c r="H84" i="20"/>
  <c r="I84" i="20"/>
  <c r="J84" i="20"/>
  <c r="G84" i="20"/>
  <c r="D49" i="14"/>
  <c r="D50" i="14"/>
  <c r="D61" i="14"/>
  <c r="E49" i="14"/>
  <c r="E50" i="14"/>
  <c r="E61" i="14"/>
  <c r="H18" i="20"/>
  <c r="I18" i="20"/>
  <c r="J18" i="20"/>
  <c r="F41" i="20"/>
  <c r="F42" i="20"/>
  <c r="F43" i="20"/>
  <c r="F44" i="20"/>
  <c r="F45" i="20"/>
  <c r="F46" i="20"/>
  <c r="F47" i="20"/>
  <c r="F53" i="20"/>
  <c r="F54" i="20"/>
  <c r="F55" i="20"/>
  <c r="F56" i="20"/>
  <c r="F57" i="20"/>
  <c r="F58" i="20"/>
  <c r="F61" i="20"/>
  <c r="F57" i="14" s="1"/>
  <c r="G57" i="14" s="1"/>
  <c r="H57" i="14" s="1"/>
  <c r="I57" i="14" s="1"/>
  <c r="F63" i="20"/>
  <c r="F59" i="14" s="1"/>
  <c r="F68" i="20"/>
  <c r="F69" i="20"/>
  <c r="F71" i="20"/>
  <c r="F63" i="14" s="1"/>
  <c r="F74" i="20"/>
  <c r="F66" i="14" s="1"/>
  <c r="G40" i="20"/>
  <c r="G52" i="20"/>
  <c r="G67" i="20"/>
  <c r="H40" i="20"/>
  <c r="H52" i="20"/>
  <c r="H67" i="20"/>
  <c r="I40" i="20"/>
  <c r="I52" i="20"/>
  <c r="I67" i="20"/>
  <c r="J40" i="20"/>
  <c r="J52" i="20"/>
  <c r="J67" i="20"/>
  <c r="D51" i="14"/>
  <c r="E51" i="14"/>
  <c r="F49" i="20"/>
  <c r="F50" i="20"/>
  <c r="F51" i="20"/>
  <c r="G48" i="20"/>
  <c r="H48" i="20"/>
  <c r="I48" i="20"/>
  <c r="J48" i="20"/>
  <c r="D60" i="14"/>
  <c r="E60" i="14"/>
  <c r="F46" i="14"/>
  <c r="I46" i="14" s="1"/>
  <c r="F56" i="14"/>
  <c r="I56" i="14" s="1"/>
  <c r="F62" i="20"/>
  <c r="F58" i="14" s="1"/>
  <c r="G58" i="14" s="1"/>
  <c r="H58" i="14" s="1"/>
  <c r="I58" i="14" s="1"/>
  <c r="F65" i="20"/>
  <c r="F66" i="20"/>
  <c r="F72" i="20"/>
  <c r="F64" i="14" s="1"/>
  <c r="F73" i="20"/>
  <c r="F65" i="14" s="1"/>
  <c r="J95" i="20"/>
  <c r="I95" i="20"/>
  <c r="H95" i="20"/>
  <c r="G95" i="20"/>
  <c r="F94" i="20"/>
  <c r="F93" i="20"/>
  <c r="F92" i="20"/>
  <c r="F90" i="20"/>
  <c r="J83" i="20"/>
  <c r="I83" i="20"/>
  <c r="H83" i="20"/>
  <c r="G83" i="20"/>
  <c r="F80" i="20"/>
  <c r="F17" i="20"/>
  <c r="F16" i="20"/>
  <c r="F15" i="20"/>
  <c r="F11" i="20"/>
  <c r="F10" i="20"/>
  <c r="F11" i="19"/>
  <c r="F12" i="19"/>
  <c r="F14" i="19"/>
  <c r="F15" i="19"/>
  <c r="F16" i="19"/>
  <c r="F13" i="19"/>
  <c r="F39" i="18"/>
  <c r="F38" i="18"/>
  <c r="F37" i="18"/>
  <c r="B55" i="14"/>
  <c r="F9" i="21" l="1"/>
  <c r="E48" i="14"/>
  <c r="F8" i="11" s="1"/>
  <c r="E117" i="14"/>
  <c r="C117" i="14"/>
  <c r="D117" i="14"/>
  <c r="F19" i="11"/>
  <c r="C51" i="14"/>
  <c r="D84" i="14"/>
  <c r="E19" i="11" s="1"/>
  <c r="E18" i="11"/>
  <c r="G18" i="11"/>
  <c r="E89" i="14"/>
  <c r="D89" i="14"/>
  <c r="C89" i="14"/>
  <c r="G78" i="20"/>
  <c r="F40" i="20"/>
  <c r="F50" i="14" s="1"/>
  <c r="I50" i="14" s="1"/>
  <c r="F67" i="20"/>
  <c r="F61" i="14" s="1"/>
  <c r="G61" i="14" s="1"/>
  <c r="H61" i="14" s="1"/>
  <c r="I61" i="14" s="1"/>
  <c r="F9" i="20"/>
  <c r="F18" i="20" s="1"/>
  <c r="F64" i="20"/>
  <c r="F60" i="14" s="1"/>
  <c r="I60" i="14" s="1"/>
  <c r="I78" i="20"/>
  <c r="D19" i="11"/>
  <c r="F84" i="14"/>
  <c r="D18" i="11"/>
  <c r="F27" i="19"/>
  <c r="F72" i="14" s="1"/>
  <c r="I72" i="14" s="1"/>
  <c r="F41" i="18"/>
  <c r="C80" i="14"/>
  <c r="J52" i="18"/>
  <c r="I52" i="18"/>
  <c r="D80" i="14"/>
  <c r="H52" i="18"/>
  <c r="F60" i="18"/>
  <c r="E64" i="18"/>
  <c r="E80" i="14" s="1"/>
  <c r="G54" i="18"/>
  <c r="G64" i="18" s="1"/>
  <c r="I54" i="18"/>
  <c r="I64" i="18" s="1"/>
  <c r="F56" i="18"/>
  <c r="F36" i="18"/>
  <c r="E18" i="18"/>
  <c r="E34" i="18" s="1"/>
  <c r="E78" i="14" s="1"/>
  <c r="D43" i="19"/>
  <c r="D74" i="14" s="1"/>
  <c r="F40" i="19"/>
  <c r="F36" i="19"/>
  <c r="F73" i="14" s="1"/>
  <c r="I73" i="14" s="1"/>
  <c r="F19" i="19"/>
  <c r="F71" i="14" s="1"/>
  <c r="I71" i="14" s="1"/>
  <c r="C74" i="14"/>
  <c r="F83" i="20"/>
  <c r="F95" i="20"/>
  <c r="H78" i="20"/>
  <c r="F48" i="20"/>
  <c r="F51" i="14" s="1"/>
  <c r="I51" i="14" s="1"/>
  <c r="F87" i="20"/>
  <c r="F86" i="20"/>
  <c r="H59" i="20"/>
  <c r="H82" i="20" s="1"/>
  <c r="H88" i="20" s="1"/>
  <c r="G18" i="20"/>
  <c r="G59" i="20" s="1"/>
  <c r="F112" i="14"/>
  <c r="F108" i="14"/>
  <c r="F117" i="14"/>
  <c r="I79" i="20"/>
  <c r="F52" i="20"/>
  <c r="F52" i="14" s="1"/>
  <c r="I52" i="14" s="1"/>
  <c r="E17" i="19"/>
  <c r="J79" i="20"/>
  <c r="F85" i="20"/>
  <c r="G79" i="20"/>
  <c r="J78" i="20"/>
  <c r="J59" i="20"/>
  <c r="I59" i="20"/>
  <c r="F84" i="20"/>
  <c r="D17" i="19"/>
  <c r="C48" i="14"/>
  <c r="D8" i="11" s="1"/>
  <c r="F49" i="14"/>
  <c r="I49" i="14" s="1"/>
  <c r="J54" i="18"/>
  <c r="J64" i="18" s="1"/>
  <c r="H79" i="20"/>
  <c r="D47" i="14"/>
  <c r="D48" i="14" s="1"/>
  <c r="E8" i="11" s="1"/>
  <c r="E43" i="19"/>
  <c r="E74" i="14" s="1"/>
  <c r="G43" i="19"/>
  <c r="I43" i="19"/>
  <c r="J43" i="19"/>
  <c r="H43" i="19"/>
  <c r="H54" i="18"/>
  <c r="F55" i="18"/>
  <c r="E106" i="14"/>
  <c r="G19" i="11" l="1"/>
  <c r="E53" i="14"/>
  <c r="E62" i="14" s="1"/>
  <c r="E67" i="14" s="1"/>
  <c r="E86" i="14" s="1"/>
  <c r="I82" i="20"/>
  <c r="I88" i="20" s="1"/>
  <c r="I70" i="20"/>
  <c r="I75" i="20" s="1"/>
  <c r="J70" i="20"/>
  <c r="J75" i="20" s="1"/>
  <c r="H55" i="14"/>
  <c r="G55" i="14"/>
  <c r="G74" i="14"/>
  <c r="F47" i="14"/>
  <c r="I47" i="14" s="1"/>
  <c r="H70" i="20"/>
  <c r="H75" i="20" s="1"/>
  <c r="H76" i="20" s="1"/>
  <c r="F78" i="20"/>
  <c r="G70" i="20"/>
  <c r="G75" i="20" s="1"/>
  <c r="G82" i="20"/>
  <c r="G88" i="20" s="1"/>
  <c r="E54" i="14"/>
  <c r="J82" i="20"/>
  <c r="J88" i="20" s="1"/>
  <c r="C53" i="14"/>
  <c r="C62" i="14" s="1"/>
  <c r="C67" i="14" s="1"/>
  <c r="F79" i="20"/>
  <c r="F59" i="20"/>
  <c r="F70" i="20" s="1"/>
  <c r="D54" i="14"/>
  <c r="C54" i="14"/>
  <c r="D14" i="11" s="1"/>
  <c r="D53" i="14"/>
  <c r="D62" i="14" s="1"/>
  <c r="D67" i="14" s="1"/>
  <c r="C78" i="14"/>
  <c r="F43" i="19"/>
  <c r="F74" i="14" s="1"/>
  <c r="H64" i="18"/>
  <c r="F54" i="18"/>
  <c r="F90" i="14" l="1"/>
  <c r="F93" i="14"/>
  <c r="G20" i="11"/>
  <c r="G76" i="20"/>
  <c r="G48" i="14"/>
  <c r="F12" i="11"/>
  <c r="E87" i="14"/>
  <c r="F11" i="11"/>
  <c r="E88" i="14"/>
  <c r="F10" i="11"/>
  <c r="G10" i="19"/>
  <c r="J76" i="20"/>
  <c r="F75" i="20"/>
  <c r="I55" i="14"/>
  <c r="I76" i="20"/>
  <c r="F48" i="14"/>
  <c r="H74" i="14"/>
  <c r="I74" i="14"/>
  <c r="E14" i="11"/>
  <c r="E9" i="11"/>
  <c r="D88" i="14"/>
  <c r="D87" i="14"/>
  <c r="E12" i="11"/>
  <c r="E10" i="11"/>
  <c r="E11" i="11"/>
  <c r="D86" i="14"/>
  <c r="E55" i="14"/>
  <c r="F14" i="11"/>
  <c r="F9" i="11"/>
  <c r="C87" i="14"/>
  <c r="D11" i="11"/>
  <c r="C88" i="14"/>
  <c r="D10" i="11"/>
  <c r="F82" i="20"/>
  <c r="F88" i="20" s="1"/>
  <c r="F54" i="14" s="1"/>
  <c r="C86" i="14"/>
  <c r="D12" i="11"/>
  <c r="D55" i="14"/>
  <c r="C55" i="14"/>
  <c r="D9" i="11"/>
  <c r="F64" i="18"/>
  <c r="F76" i="20" l="1"/>
  <c r="I48" i="14"/>
  <c r="H48" i="14"/>
  <c r="F10" i="19"/>
  <c r="G9" i="19"/>
  <c r="G8" i="11"/>
  <c r="F53" i="14"/>
  <c r="F62" i="14" s="1"/>
  <c r="F67" i="14" s="1"/>
  <c r="G10" i="11" s="1"/>
  <c r="F55" i="14"/>
  <c r="G9" i="11"/>
  <c r="G14" i="11"/>
  <c r="F80" i="14"/>
  <c r="G52" i="18"/>
  <c r="G15" i="11" l="1"/>
  <c r="F89" i="14"/>
  <c r="F105" i="14"/>
  <c r="F106" i="14" s="1"/>
  <c r="F9" i="19"/>
  <c r="F17" i="19" s="1"/>
  <c r="G17" i="19"/>
  <c r="H8" i="19" s="1"/>
  <c r="H17" i="19" s="1"/>
  <c r="I8" i="19" s="1"/>
  <c r="I17" i="19" s="1"/>
  <c r="J8" i="19" s="1"/>
  <c r="J17" i="19" s="1"/>
  <c r="G53" i="14"/>
  <c r="G62" i="14" s="1"/>
  <c r="F88" i="14"/>
  <c r="G11" i="11"/>
  <c r="F86" i="14"/>
  <c r="F87" i="14"/>
  <c r="G12" i="11"/>
  <c r="F52" i="18"/>
  <c r="G67" i="14" l="1"/>
  <c r="G86" i="14" s="1"/>
  <c r="I53" i="14"/>
  <c r="I62" i="14" s="1"/>
  <c r="H53" i="14"/>
  <c r="H62" i="14" s="1"/>
  <c r="F79" i="14"/>
  <c r="I67" i="14" l="1"/>
  <c r="I86" i="14" s="1"/>
  <c r="H67" i="14"/>
  <c r="H86" i="14" s="1"/>
  <c r="E44" i="18"/>
  <c r="E42" i="18" s="1"/>
  <c r="E41" i="18" s="1"/>
  <c r="E52" i="18" s="1"/>
  <c r="D79" i="14" l="1"/>
  <c r="D82" i="14" s="1"/>
  <c r="D97" i="14" s="1"/>
  <c r="E65" i="18"/>
  <c r="E68" i="18" s="1"/>
  <c r="E79" i="14"/>
  <c r="E82" i="14" s="1"/>
  <c r="E97" i="14" s="1"/>
  <c r="C79" i="14" l="1"/>
  <c r="C82" i="14" s="1"/>
  <c r="F33" i="18"/>
  <c r="J18" i="18"/>
  <c r="J34" i="18" s="1"/>
  <c r="J65" i="18" s="1"/>
  <c r="G18" i="18"/>
  <c r="H18" i="18"/>
  <c r="H34" i="18" s="1"/>
  <c r="H65" i="18" s="1"/>
  <c r="I18" i="18"/>
  <c r="I34" i="18" s="1"/>
  <c r="I65" i="18" s="1"/>
  <c r="F18" i="18" l="1"/>
  <c r="G34" i="18"/>
  <c r="G65" i="18" s="1"/>
  <c r="G68" i="18" s="1"/>
  <c r="H66" i="18" s="1"/>
  <c r="H68" i="18" s="1"/>
  <c r="I66" i="18" s="1"/>
  <c r="I68" i="18" s="1"/>
  <c r="J66" i="18" s="1"/>
  <c r="J68" i="18" s="1"/>
  <c r="F34" i="18" l="1"/>
  <c r="F65" i="18" s="1"/>
  <c r="F68" i="18" s="1"/>
  <c r="F78" i="14"/>
  <c r="F82" i="14" s="1"/>
  <c r="F97" i="14" s="1"/>
</calcChain>
</file>

<file path=xl/sharedStrings.xml><?xml version="1.0" encoding="utf-8"?>
<sst xmlns="http://schemas.openxmlformats.org/spreadsheetml/2006/main" count="1383" uniqueCount="640">
  <si>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</si>
  <si>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</si>
  <si>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</si>
  <si>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</si>
  <si>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</si>
  <si>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</si>
  <si>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</si>
  <si>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</si>
  <si>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</si>
  <si>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</si>
  <si>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</si>
  <si>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</si>
  <si>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</si>
  <si>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</si>
  <si>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</si>
  <si>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</si>
  <si>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</si>
  <si>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</si>
  <si>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</si>
  <si>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</si>
  <si>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</si>
  <si>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</si>
  <si>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</si>
  <si>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</si>
  <si>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</si>
  <si>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</si>
  <si>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</si>
  <si>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</si>
  <si>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</si>
  <si>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</si>
  <si>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</si>
  <si>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</si>
  <si>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</si>
  <si>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</si>
  <si>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</si>
  <si>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</si>
  <si>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</si>
  <si>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</si>
  <si>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</si>
  <si>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</si>
  <si>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</si>
  <si>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</si>
  <si>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</si>
  <si>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</si>
  <si>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</si>
  <si>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</si>
  <si>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</si>
  <si>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</si>
  <si>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</si>
  <si>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</si>
  <si>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</si>
  <si>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</si>
  <si>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</si>
  <si>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</si>
  <si>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</si>
  <si>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</si>
  <si>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</si>
  <si>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</si>
  <si>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</si>
  <si>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</si>
  <si>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</si>
  <si>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</si>
  <si>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</si>
  <si>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 xml:space="preserve">ІV </t>
  </si>
  <si>
    <t xml:space="preserve">ІІІ </t>
  </si>
  <si>
    <t xml:space="preserve">І </t>
  </si>
  <si>
    <t xml:space="preserve">ІІ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</si>
  <si>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</si>
  <si>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</si>
  <si>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</si>
  <si>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</si>
  <si>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рік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</si>
  <si>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</si>
  <si>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</si>
  <si>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</si>
  <si>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</si>
  <si>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</si>
  <si>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інші платежі (розшифрувати)</t>
  </si>
  <si>
    <t>у тому числі за кварталами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</si>
  <si>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</si>
  <si>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</si>
  <si>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</si>
  <si>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>Примітки</t>
  </si>
  <si>
    <t xml:space="preserve">         (ініціали, прізвище)    </t>
  </si>
  <si>
    <t>у тому числі: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</si>
  <si>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</si>
  <si>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</si>
  <si>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</si>
  <si>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</si>
  <si>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інші адміністративні витрати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</si>
  <si>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</si>
  <si>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</si>
  <si>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</si>
  <si>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</si>
  <si>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на збут (розшифрувати)</t>
  </si>
  <si>
    <t>Найменування  банку</t>
  </si>
  <si>
    <t>Інші джерела (розшифрувати)</t>
  </si>
  <si>
    <t>(ініціали, прізвище)</t>
  </si>
  <si>
    <t xml:space="preserve">ЗАТВЕРДЖЕНО  </t>
  </si>
  <si>
    <t>за КОАТУУ</t>
  </si>
  <si>
    <t>за КОПФГ</t>
  </si>
  <si>
    <t xml:space="preserve">за ЄДРПОУ </t>
  </si>
  <si>
    <t>(найменування підприємства)</t>
  </si>
  <si>
    <t>Рік</t>
  </si>
  <si>
    <t>Витрати на збут</t>
  </si>
  <si>
    <t>Адміністративні витрати</t>
  </si>
  <si>
    <t>EBITDA</t>
  </si>
  <si>
    <t>Власний капітал</t>
  </si>
  <si>
    <t>Розподіл чистого прибутку</t>
  </si>
  <si>
    <t>ІІІ. Рух грошових коштів</t>
  </si>
  <si>
    <t>IІ. Розрахунки з бюджетом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</si>
  <si>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</si>
  <si>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</si>
  <si>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</si>
  <si>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</si>
  <si>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</si>
  <si>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</si>
  <si>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</si>
  <si>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</si>
  <si>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</si>
  <si>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</si>
  <si>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</si>
  <si>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</si>
  <si>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</si>
  <si>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</si>
  <si>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</si>
  <si>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</si>
  <si>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</si>
  <si>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</si>
  <si>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</si>
  <si>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</si>
  <si>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</si>
  <si>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</si>
  <si>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</si>
  <si>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</si>
  <si>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</si>
  <si>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</si>
  <si>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Дата початку оренди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</si>
  <si>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</si>
  <si>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</si>
  <si>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</si>
  <si>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</si>
  <si>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>Капітальні інвестиції</t>
  </si>
  <si>
    <t>IV. Капітальні інвестиції</t>
  </si>
  <si>
    <t xml:space="preserve">IV. Капітальні інвестиції </t>
  </si>
  <si>
    <t>VI. Звіт про фінансовий стан</t>
  </si>
  <si>
    <t>V. Коефіцієнтний аналіз</t>
  </si>
  <si>
    <t>курсові різниці</t>
  </si>
  <si>
    <t>4010</t>
  </si>
  <si>
    <t>x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</si>
  <si>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</si>
  <si>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</si>
  <si>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</si>
  <si>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</si>
  <si>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Пояснення та обґрунтування до запланованого рівня доходів/витрат</t>
  </si>
  <si>
    <t>Елементи операційних витрат</t>
  </si>
  <si>
    <t>Найменування об’єкта</t>
  </si>
  <si>
    <t>_________________________</t>
  </si>
  <si>
    <t>____________________________________________</t>
  </si>
  <si>
    <t>Коди</t>
  </si>
  <si>
    <t>інші операційні витрати (розшифрувати)</t>
  </si>
  <si>
    <t>Неконтрольована частка</t>
  </si>
  <si>
    <t>директор</t>
  </si>
  <si>
    <t>працівники</t>
  </si>
  <si>
    <t>Найменування показника</t>
  </si>
  <si>
    <t>Інформація згідно із стратегічним планом розвитку</t>
  </si>
  <si>
    <t>Усього зобов'язання і забезпечення</t>
  </si>
  <si>
    <t>Усього активи</t>
  </si>
  <si>
    <t>Доходи і витрати (деталізація)</t>
  </si>
  <si>
    <t>I. Формування фінансових результатів</t>
  </si>
  <si>
    <t>Ковенанти/обмежувальні коефіцієнти</t>
  </si>
  <si>
    <t>адміністративно-управлінський персонал</t>
  </si>
  <si>
    <t>власні кошти</t>
  </si>
  <si>
    <t>кредитні кошти</t>
  </si>
  <si>
    <t>інші джерела (зазначити джерело)</t>
  </si>
  <si>
    <t xml:space="preserve">Найменування об’єктів </t>
  </si>
  <si>
    <t>Власні кошти (розшифрувати)</t>
  </si>
  <si>
    <t>Валовий прибуток/збиток</t>
  </si>
  <si>
    <t>Питома вага в загальному обсязі реалізації, %</t>
  </si>
  <si>
    <t>кількість продукції/             наданих послуг, одиниця виміру</t>
  </si>
  <si>
    <t>Дата видачі/погашення (графік)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</si>
  <si>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</si>
  <si>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</si>
  <si>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</si>
  <si>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 xml:space="preserve">у тому числі </t>
  </si>
  <si>
    <t>Рік початку                і закінчення будівництва</t>
  </si>
  <si>
    <t xml:space="preserve">               (підпис)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</si>
  <si>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</si>
  <si>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</si>
  <si>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</si>
  <si>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</si>
  <si>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</si>
  <si>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</si>
  <si>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 xml:space="preserve">      Загальна інформація про підприємство (резюме)</t>
  </si>
  <si>
    <t>Мета використання</t>
  </si>
  <si>
    <t>освоєння капітальних вкладень</t>
  </si>
  <si>
    <t>фінансування капітальних інвестицій (оплата грошовими коштами), усього</t>
  </si>
  <si>
    <t>План з повернення коштів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</si>
  <si>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</si>
  <si>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План із залучення коштів</t>
  </si>
  <si>
    <t>(    )</t>
  </si>
  <si>
    <t>Інші операційні доходи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</si>
  <si>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</si>
  <si>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</si>
  <si>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</si>
  <si>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</si>
  <si>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доходи, усього, у тому числі:</t>
  </si>
  <si>
    <t>Інші доходи</t>
  </si>
  <si>
    <t>Інші витрати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</si>
  <si>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</si>
  <si>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</si>
  <si>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</si>
  <si>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</si>
  <si>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</si>
  <si>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</si>
  <si>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Чистий рух коштів від фінансової діяльності</t>
  </si>
  <si>
    <t>Залишок коштів на кінець періоду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</si>
  <si>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</si>
  <si>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</si>
  <si>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</si>
  <si>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</si>
  <si>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</si>
  <si>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</si>
  <si>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</si>
  <si>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</si>
  <si>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VІI. Кредитна політика</t>
  </si>
  <si>
    <t>7000</t>
  </si>
  <si>
    <t>7001</t>
  </si>
  <si>
    <t>7002</t>
  </si>
  <si>
    <t>7003</t>
  </si>
  <si>
    <t>7010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</si>
  <si>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</si>
  <si>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</si>
  <si>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</si>
  <si>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</si>
  <si>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</si>
  <si>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</si>
  <si>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</si>
  <si>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</si>
  <si>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</si>
  <si>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</si>
  <si>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</si>
  <si>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</si>
  <si>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</si>
  <si>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</si>
  <si>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</si>
  <si>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</si>
  <si>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</si>
  <si>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</si>
  <si>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</si>
  <si>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</si>
  <si>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 xml:space="preserve">Надходження грошових коштів від операційної діяльності 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</si>
  <si>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</si>
  <si>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</si>
  <si>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</si>
  <si>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</si>
  <si>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</si>
  <si>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</si>
  <si>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</si>
  <si>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</si>
  <si>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</si>
  <si>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>Повернення коштів до бюджету</t>
  </si>
  <si>
    <t xml:space="preserve">Надходження грошових коштів від інвестиційної діяльності </t>
  </si>
  <si>
    <t>Виручка від реалізації фінансових інвестицій</t>
  </si>
  <si>
    <t xml:space="preserve">Виручка від реалізації необоротних активів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</si>
  <si>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</si>
  <si>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</si>
  <si>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</si>
  <si>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 xml:space="preserve">Видатки грошових коштів від фінансової діяльності </t>
  </si>
  <si>
    <t>Витрачання на викуп власних акцій</t>
  </si>
  <si>
    <t>капітальний ремонт</t>
  </si>
  <si>
    <t>Зменшення</t>
  </si>
  <si>
    <t xml:space="preserve">      1. Дані про підприємство, персонал та витрати на оплату праці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</si>
  <si>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</si>
  <si>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</si>
  <si>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</si>
  <si>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</si>
  <si>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</si>
  <si>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 xml:space="preserve"> 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</si>
  <si>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>Документ, яким затверджений титул будови,
із зазначенням органу, який його погодив</t>
  </si>
  <si>
    <t>ІІІ. Рух грошових коштів (за прямим методом)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</si>
  <si>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</si>
  <si>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</si>
  <si>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</si>
  <si>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</si>
  <si>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</si>
  <si>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</si>
  <si>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</si>
  <si>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</si>
  <si>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земельний податок</t>
  </si>
  <si>
    <t>орендна плата</t>
  </si>
  <si>
    <t>Чистий фінансовий результат</t>
  </si>
  <si>
    <t>Чистий фінансовий результат, у тому числі:</t>
  </si>
  <si>
    <t>М. П. (посада, П.І.Б., дата, підпис)</t>
  </si>
  <si>
    <t>Одиниця виміру, тис. грн</t>
  </si>
  <si>
    <t xml:space="preserve">Прибуток </t>
  </si>
  <si>
    <t>Збиток</t>
  </si>
  <si>
    <t>рентна плата за користування надрами</t>
  </si>
  <si>
    <t>основні засоби</t>
  </si>
  <si>
    <t>гроші та їх еквіваленти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</si>
  <si>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</si>
  <si>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</si>
  <si>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</si>
  <si>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</si>
  <si>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</si>
  <si>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Середньомісячні витрати на оплату праці одного працівника (грн), усього, у тому числі: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</si>
  <si>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</si>
  <si>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</si>
  <si>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</si>
  <si>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</si>
  <si>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</si>
  <si>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Виручка від реалізації продукції (товарів, робіт, послуг)</t>
  </si>
  <si>
    <t>Цільове фінансування  (розшифрувати)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</si>
  <si>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</si>
  <si>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</si>
  <si>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</si>
  <si>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 у тому числі:</t>
  </si>
  <si>
    <t>Витрати на оплату праці, 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</si>
  <si>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</si>
  <si>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</si>
  <si>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тис. грн (без ПДВ)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</si>
  <si>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</si>
  <si>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</si>
  <si>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</si>
  <si>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</si>
  <si>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{Додаток 1 в редакції Наказу Міністерства економічного розвитку і торгівлі № 1394 від 03.11.2015}</t>
  </si>
  <si>
    <t xml:space="preserve">Місце знаходження  </t>
  </si>
  <si>
    <t>РОЗГЛЯНУТО</t>
  </si>
  <si>
    <t>ПОГОДЖЕНО:</t>
  </si>
  <si>
    <t xml:space="preserve">    </t>
  </si>
  <si>
    <t>(директор галузевого департаменту  міської ради)</t>
  </si>
  <si>
    <t>(тис. грн.)</t>
  </si>
  <si>
    <t>Первісна балансова вартість введених потужностей на початок планового року (зазначити рік)</t>
  </si>
  <si>
    <t>Незавершене будівництво на початок планового року (зазначити рік)</t>
  </si>
  <si>
    <t xml:space="preserve">у тому числі за кварталами </t>
  </si>
  <si>
    <t>(тис.грн.)</t>
  </si>
  <si>
    <t>Поповнення статутного капіталу підприємства</t>
  </si>
  <si>
    <t xml:space="preserve">Направлення коштів на: </t>
  </si>
  <si>
    <t xml:space="preserve">Усього виплат 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</si>
  <si>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</si>
  <si>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</si>
  <si>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пасиви</t>
  </si>
  <si>
    <t>Контроль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</si>
  <si>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</si>
  <si>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</si>
  <si>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</si>
  <si>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</si>
  <si>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</si>
  <si>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8. Капітальне будівництво (рядок 4010 таблиці 4)</t>
  </si>
  <si>
    <t>Таблиця 6</t>
  </si>
  <si>
    <t>Продовження Таблиці 6</t>
  </si>
  <si>
    <t>Таблиця 7</t>
  </si>
  <si>
    <t>Таблиця 5</t>
  </si>
  <si>
    <t>Таблиця 4</t>
  </si>
  <si>
    <t>Таблиця 3</t>
  </si>
  <si>
    <t>Таблиця 2</t>
  </si>
  <si>
    <t>Таблиця 1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</si>
  <si>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</si>
  <si>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Директор КП</t>
  </si>
  <si>
    <t>Усього нараховано виплат</t>
  </si>
  <si>
    <t>Матеріальні витрати</t>
  </si>
  <si>
    <t>(тис.грн)</t>
  </si>
  <si>
    <t>(тис. грн)</t>
  </si>
  <si>
    <t xml:space="preserve">Нраховані до сплати податки та збори до Державного бюджету України (податкові платежі) 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</si>
  <si>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</si>
  <si>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</si>
  <si>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</si>
  <si>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Нараховані до сплати податки, збори та інші обов'язкові платежі</t>
  </si>
  <si>
    <t>Нараховані до сплати податки та збори до Державного бюджету України (податкові платежі), усього, у тому числі:</t>
  </si>
  <si>
    <t>військовий збір</t>
  </si>
  <si>
    <t>Нараховані до сплати податки та збори до місцевих бюджетів (податкові платежі), усього, у тому числі:</t>
  </si>
  <si>
    <t>Нараховані до сплати інші податки, збори та платежі, усього, у тому числі: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</si>
  <si>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</si>
  <si>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акцизний податок </t>
  </si>
  <si>
    <t xml:space="preserve">єдиний внесок на загальнообов'язкове державне соціальне страхування    </t>
  </si>
  <si>
    <t>Надходження від отримання субсидій, дотацій</t>
  </si>
  <si>
    <t>Надходження від повернення авансів</t>
  </si>
  <si>
    <t>Надходження від відсотків за залишками коштів на поточних рахунках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</si>
  <si>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</si>
  <si>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</si>
  <si>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</si>
  <si>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</si>
  <si>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</si>
  <si>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</si>
  <si>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</si>
  <si>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</si>
  <si>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</si>
  <si>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</si>
  <si>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Залишок коштів на початок року</t>
  </si>
  <si>
    <t>Залишок коштів на кінець року</t>
  </si>
  <si>
    <t>(тис. грн) без ПДВ</t>
  </si>
  <si>
    <t>1048/1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</si>
  <si>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</si>
  <si>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 xml:space="preserve">Найменування видів діяльності </t>
  </si>
  <si>
    <t>VІІ. Розподіл коштів, отриманих з  бюджету на поповнення Статутного капіталу</t>
  </si>
  <si>
    <t>Надходження коштів з  бюджету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</si>
  <si>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</si>
  <si>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</si>
  <si>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</si>
  <si>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</si>
  <si>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</si>
  <si>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тис. грн</t>
  </si>
  <si>
    <t>Інші адміністративні витрати, усього, у тому числі:</t>
  </si>
  <si>
    <t xml:space="preserve">                   (підпис)</t>
  </si>
  <si>
    <t>Собівартість реалізованої продукції (товарів, робіт, послуг)
Інші витрати, всього, у тому числі:</t>
  </si>
  <si>
    <t>Інші операційні витрати,  усього, у тому числі:</t>
  </si>
  <si>
    <t>Надходження грошових коштів від операційної діяльності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</si>
  <si>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</si>
  <si>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</si>
  <si>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</si>
  <si>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витрати на збут, усього, у тому числі:</t>
  </si>
  <si>
    <t>Інші надходження, усього, у тому числі:</t>
  </si>
  <si>
    <t>придбання (створення) нематеріальних активів, усього, у тому числі:</t>
  </si>
  <si>
    <t xml:space="preserve">модернізація, модифікація (добудова, дообладнання, реконструкція) основних засобів, усього, у тому числі: </t>
  </si>
  <si>
    <t xml:space="preserve">капітальний ремонт, усього, у тому числі: </t>
  </si>
  <si>
    <t>Витрачання на погашення позик/кредитів/облігацій/векселів</t>
  </si>
  <si>
    <t>Інші фонди, усього, у тому числі:</t>
  </si>
  <si>
    <t>Інші цілі, усього, у тому числі:</t>
  </si>
  <si>
    <t>Нараховані до сплати податки та збори до Державного бюджету України (податкові платежі)</t>
  </si>
  <si>
    <t>інші податки та збори, усього, у тому числі: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</si>
  <si>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</si>
  <si>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</si>
  <si>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</si>
  <si>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 xml:space="preserve">Суб'єкт управління   </t>
  </si>
  <si>
    <t>Розшифровка до Таблиці 1 "Формування фінансових результатів"</t>
  </si>
  <si>
    <t>Розшифровка до Таблиці 2 "Розрахунки з бюджетом"</t>
  </si>
  <si>
    <t>Розшифровка до Таблиці 3 "Рух грошових коштів (за прямим методом)"</t>
  </si>
  <si>
    <t>Розшифровка до Таблиці 7 "Розподіл коштів, отриманих з  бюджету на поповнення Статутного капіталу"</t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</si>
  <si>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</si>
  <si>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</si>
  <si>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Додаток 1</t>
  </si>
  <si>
    <t>до рішення виконавчого комітету міської ради</t>
  </si>
  <si>
    <t>від ___________________________№___________</t>
  </si>
  <si>
    <t>Директор департаменту економіки і інвестицій міської ради</t>
  </si>
  <si>
    <t>М.П. Мартьянов</t>
  </si>
  <si>
    <t>Директор департаменту фінансів міської ради</t>
  </si>
  <si>
    <t xml:space="preserve"> (ініціали, прізвище)    </t>
  </si>
  <si>
    <t>Комунальне підприємство</t>
  </si>
  <si>
    <t>м. Вінниця</t>
  </si>
  <si>
    <t>придбання (створення) основних засобів,  усього, у тому числі:</t>
  </si>
  <si>
    <t xml:space="preserve">Розшифровка до Таблиці 4 "Капітальні інвестиції" </t>
  </si>
  <si>
    <r>
      <t>Інші надходження (відсотки за депозитним рахунком)</t>
    </r>
    <r>
      <rPr>
        <i/>
        <sz val="16"/>
        <rFont val="Times New Roman"/>
        <family val="1"/>
        <charset val="204"/>
      </rPr>
      <t xml:space="preserve"> </t>
    </r>
  </si>
  <si>
    <t>2025 рік</t>
  </si>
  <si>
    <t>Інші фінансові доходи (розшифрувати)</t>
  </si>
  <si>
    <t xml:space="preserve">Витрати на паливо </t>
  </si>
  <si>
    <t>нетипові операційні витрати (розшифрувати)</t>
  </si>
  <si>
    <t>комунальними підприємствами, що є власністю Вінницької міської територіальної громади до бюджету Вінницької міської ТГ</t>
  </si>
  <si>
    <t>у тому числі за основними видами діяльності за КВЕД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</si>
  <si>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</si>
  <si>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інші  (штрафи, пені, неустойки) (розшифрувати)</t>
  </si>
  <si>
    <t>тис. Грн</t>
  </si>
  <si>
    <t>Директор департаменту охорони здоров'я міської ради</t>
  </si>
  <si>
    <t>КОМУНАЛЬНЕ ПІДПРИЄМСТВО "МІСЬКИЙ ЛІКУВАЛЬНО-ДІАГНОСТИЧНИЙ ЦЕНТР"</t>
  </si>
  <si>
    <t>Департамент охорони здоров'я Вінницької міської ради</t>
  </si>
  <si>
    <t>Охорона здоров'я</t>
  </si>
  <si>
    <t>Загальна медична практика</t>
  </si>
  <si>
    <t>вул. Київська буд.68, м. Вінниця</t>
  </si>
  <si>
    <t>65-22-25</t>
  </si>
  <si>
    <t>86.21</t>
  </si>
  <si>
    <t>Фостаковський Дмитро Стефанович</t>
  </si>
  <si>
    <t>витрати на водопостачання та водовідведення</t>
  </si>
  <si>
    <t>витрати на підвищення кваліфікації лікарів</t>
  </si>
  <si>
    <t>витрати на вимірювання зони зовнішнього опромінювання медичних працівників</t>
  </si>
  <si>
    <t xml:space="preserve">витрати на обстеження працівників </t>
  </si>
  <si>
    <t>витрати на оренду основних засобів</t>
  </si>
  <si>
    <t xml:space="preserve">витрати на охорону </t>
  </si>
  <si>
    <t>витрати на земельний податок</t>
  </si>
  <si>
    <t>витрати на дератизацію та дезинсекцію</t>
  </si>
  <si>
    <t>витрати на послуги зв'язку, інтернет резервований</t>
  </si>
  <si>
    <t>витрати на утилізацію небезпечних відходів</t>
  </si>
  <si>
    <t>витрати на страхування майна</t>
  </si>
  <si>
    <t>витрати на пільгові пенсії</t>
  </si>
  <si>
    <t>витрати на охорону праці, техніку безпеки</t>
  </si>
  <si>
    <t>витрати на оплату за розрахунково-касове обслуговування</t>
  </si>
  <si>
    <t>витрати на вивіз сміття</t>
  </si>
  <si>
    <t>витрати на чистку килимів (компанія "Чисте місто")</t>
  </si>
  <si>
    <t>витрати на списання матеріалів</t>
  </si>
  <si>
    <t>витрати на пожежне спостереження</t>
  </si>
  <si>
    <t>витрати на періодику</t>
  </si>
  <si>
    <t>витрати на послуги з постачання програми для роботи в МЕДОК</t>
  </si>
  <si>
    <t>реалізація матеріалів та послуг для спільної діяльності</t>
  </si>
  <si>
    <t>дохід від реалізації шприців, б/у дзеркал</t>
  </si>
  <si>
    <t>доходи від оренди майна</t>
  </si>
  <si>
    <t>витрати матеріалів на спільну діяльність</t>
  </si>
  <si>
    <t>преміювання до свят</t>
  </si>
  <si>
    <t>відшкодування згідно листків непрацездатності (5 днів)</t>
  </si>
  <si>
    <t>нарахування на преміальні виплати та виплати згідно листків непрацездатності</t>
  </si>
  <si>
    <t>витрати на ремонт орендованого автомобільного транспорту</t>
  </si>
  <si>
    <t>витрати на запасні частини для орендованого автомобільного транспорту</t>
  </si>
  <si>
    <t>витрати на підписку газет</t>
  </si>
  <si>
    <t>витрати на паливно-мастильні матеріали для орендованого автомобіля</t>
  </si>
  <si>
    <t>фінансування для надання матеріального забезпечення з Вінницьке відділення Управління виконавчої дирекції Фонду соціального страхування України у Вінницькій області</t>
  </si>
  <si>
    <t>надходження від оренди майна</t>
  </si>
  <si>
    <t>надходження від реалізації б/у шприців, дзеркал</t>
  </si>
  <si>
    <t>надходження від спільної діяльності</t>
  </si>
  <si>
    <t>витрати на відрядження</t>
  </si>
  <si>
    <t>профспілкові внески</t>
  </si>
  <si>
    <t>за розрахунково-касове обслуговування</t>
  </si>
  <si>
    <t>відшкодування пільгових пенсій</t>
  </si>
  <si>
    <t>витрати за виконавчими листами</t>
  </si>
  <si>
    <t>столи, стільці, шафи,ваги, жалюзі та інше</t>
  </si>
  <si>
    <t>водонагрівач,3 шт.</t>
  </si>
  <si>
    <t>відшкодування вартості об'єкта лізингу</t>
  </si>
  <si>
    <t>КП "МІСЬКИЙ ЛІКУВАЛЬНО-ДІАГНОСТИЧНИЙ ЦЕНТР"</t>
  </si>
  <si>
    <t>надання медичних послуг</t>
  </si>
  <si>
    <t>надання медичних послуг застрахованим особам СК "Місто" та інших страхових компаній</t>
  </si>
  <si>
    <t>адміністративно-господарські потреби</t>
  </si>
  <si>
    <t>МКП "Вінницький фонд муніципальних інвестицій"</t>
  </si>
  <si>
    <t>кредитний договір №15-2019 (договір позики) на медичне обладнання</t>
  </si>
  <si>
    <t>8 відсотків річних</t>
  </si>
  <si>
    <t>з 22.12.2019 до 21.11.2023, щомісяця</t>
  </si>
  <si>
    <t>Медичне обладнання: відеоендоскопічна система, відеогастроскоп,відеоколоноскоп, мікропроцесорний електрохірургічний коагулятор, поліпектомічна петля 2 шт.,щипці для гарячої біопсії, захват для видалення чужорідних тіл</t>
  </si>
  <si>
    <t>кредитний договір №12-2020 (договір позики) на медичне обладнання</t>
  </si>
  <si>
    <t>6 відсотків річних</t>
  </si>
  <si>
    <t>з 13.10.2020 до 12.10.2025, щомісяця</t>
  </si>
  <si>
    <t>Медичне обладнання: мініцентрифуга-вортекс FV-2400, Мікроспін- 3 шт., мініцентрифуга високо-швидкісна Мікроспін 12, станція для виділення ZiXpress 32, бокс біологічної безпеки БІОБЕЙС, твердотільний термостат К30 з блоком К30В, відсмоктувач  медичний «БІОМЕД», серія RBO – одноканальний мікродозатор, змінний об’єм - 9 шт., бокс ультрафіолетовий для стерильних робіт, система для ампліфікації в реальному часі RotorGeneQMDx 5 канальний</t>
  </si>
  <si>
    <t>кредитний договір (договір позики) на медичне обладнання з МКП "Вінницький фонд муніципальних інвестицій"№15-2019 від 22.11.2019</t>
  </si>
  <si>
    <t>кредитний договір (договір позики) на медичне обладнання з МКП "Вінницький фонд муніципальних інвестицій"№12-2020 від 13.10.2020</t>
  </si>
  <si>
    <t>7 відсотків річних</t>
  </si>
  <si>
    <t>1 809 тис. грн</t>
  </si>
  <si>
    <t>2 988 тис. грн</t>
  </si>
  <si>
    <t>витрати на прибирання території</t>
  </si>
  <si>
    <t>витрати за надання доступу до онлайн -сервісу E-tender.ua з правом користування програмною продукцією</t>
  </si>
  <si>
    <t>принтер</t>
  </si>
  <si>
    <t>касовий апарат</t>
  </si>
  <si>
    <t>система безперебійного живлення, 6 шт.</t>
  </si>
  <si>
    <t>кредитний договір (договір позики) на медичне обладнання з МКП "Вінницький фонд муніципальних інвестицій" від 2021</t>
  </si>
  <si>
    <t>Придбання (виготовлення) інших необоротних матеріальних активів, усього, у тому числі:</t>
  </si>
  <si>
    <t>Директор КП "МЛДЦ"</t>
  </si>
  <si>
    <t>О.В. Шиш</t>
  </si>
  <si>
    <t>придбання та оновлення необоротних активів (розшифрувати)</t>
  </si>
  <si>
    <t>витрати за надання доступу до програми та бази "Медичні кадри України" та "Медична статистика"з правом користування програмною продукцією</t>
  </si>
  <si>
    <t>витрати на публікацію інформаційних матеріалів в друкованих виданнях та на сайтах в мережі інтернет</t>
  </si>
  <si>
    <t>поповнення обігових коштів (на оплату комунальних послуг)</t>
  </si>
  <si>
    <t>медикаменти та перев'язувальні матеріали</t>
  </si>
  <si>
    <r>
      <rPr>
        <b/>
        <sz val="16"/>
        <rFont val="Times New Roman"/>
        <family val="1"/>
        <charset val="204"/>
      </rPr>
      <t>Цільове фінансування</t>
    </r>
    <r>
      <rPr>
        <sz val="16"/>
        <rFont val="Times New Roman"/>
        <family val="1"/>
        <charset val="204"/>
      </rPr>
      <t xml:space="preserve">  (</t>
    </r>
    <r>
      <rPr>
        <i/>
        <sz val="16"/>
        <rFont val="Times New Roman"/>
        <family val="1"/>
        <charset val="204"/>
      </rPr>
      <t>фінансова підтримка комунальних підприємств охорони здоров'я (кошти бюджету ВМТГ на виконання заходів програми "Здоров'я вінничан на 2022-2024 роки, в тому числі:)</t>
    </r>
    <r>
      <rPr>
        <sz val="16"/>
        <rFont val="Times New Roman"/>
        <family val="1"/>
        <charset val="204"/>
      </rPr>
      <t>)</t>
    </r>
  </si>
  <si>
    <t>оплата теплопостачання</t>
  </si>
  <si>
    <t>оплата електроенергіі</t>
  </si>
  <si>
    <t>фінансова підтримка комунальних підприємств охорони здоров'я (кошти бюджету ВМТГ на виконання заходів програми "Здоров'я вінничан на 2022-2024 роки)</t>
  </si>
  <si>
    <t>2026 рік</t>
  </si>
  <si>
    <t>Дмитро ФОСТАКОВСЬКИЙ</t>
  </si>
  <si>
    <t>витрати на послуги з оцінки майна</t>
  </si>
  <si>
    <t>дохід від безоплатно отриманих оборотних активів</t>
  </si>
  <si>
    <t>витрати від річного перерахунку податку на додану вартість (ПДВ)</t>
  </si>
  <si>
    <t>кредитний договір №13-2021 (договір позики) на медичне обладнання</t>
  </si>
  <si>
    <t>2 290 тис. грн</t>
  </si>
  <si>
    <t>з 09.12.2021 до 08.12.2026, щомісяця</t>
  </si>
  <si>
    <t>Медичне обладнання: аналізатор рідин організму Cellprep Plus LBC система; автоматичний процесор для фрабування скелець, ASS 190</t>
  </si>
  <si>
    <t xml:space="preserve">NISSAN </t>
  </si>
  <si>
    <t>Дохід від участі в капіталі (40 % прибутку отриманого від спільної діяльності)</t>
  </si>
  <si>
    <t>Втрати від участі в капіталі  (5 % збитку отриманих від спільної діяльності)</t>
  </si>
  <si>
    <t>безповоротна фінансова допомога</t>
  </si>
  <si>
    <t>відеобронхоскоп</t>
  </si>
  <si>
    <t>шафа розподільча комунікаційна</t>
  </si>
  <si>
    <t>електроконвектор, 4 шт.</t>
  </si>
  <si>
    <t>касета MAMORAY CASSETTE, 2 шт.</t>
  </si>
  <si>
    <t>комплект (клавіатура+ миша), 5 шт</t>
  </si>
  <si>
    <t>подовжувач на катушці</t>
  </si>
  <si>
    <t>світильник, 3 шт.</t>
  </si>
  <si>
    <t>вішалка для одягу, 3 шт.</t>
  </si>
  <si>
    <t>металошукач</t>
  </si>
  <si>
    <t>маршрутизатор</t>
  </si>
  <si>
    <t>каністра металева, 2 шт.</t>
  </si>
  <si>
    <t>дзеркало</t>
  </si>
  <si>
    <t>впровадження системи "IPCall.LAB.prn"</t>
  </si>
  <si>
    <t>монтаж металопластикових конструкцій (вікна на сходовому майданчику)</t>
  </si>
  <si>
    <t>інші доходи (дохід від безоплатно одержаних основних засобів в частині амортизаційних відрахувань)</t>
  </si>
  <si>
    <t>інші витрати (списання необоротних активів)</t>
  </si>
  <si>
    <r>
      <t>Інші надходження</t>
    </r>
    <r>
      <rPr>
        <i/>
        <sz val="16"/>
        <rFont val="Times New Roman"/>
        <family val="1"/>
        <charset val="204"/>
      </rPr>
      <t xml:space="preserve"> (розшифрувати)</t>
    </r>
  </si>
  <si>
    <t>2024</t>
  </si>
  <si>
    <t>ФІНАНСОВИЙ ПЛАН  
КП "МІСЬКИЙ ЛІКУВАЛЬНО-ДІАГНОСТИЧНИЙ ЦЕНТР"
на 2024 рік</t>
  </si>
  <si>
    <t xml:space="preserve">Факт
 минулого  2022 року </t>
  </si>
  <si>
    <t xml:space="preserve">Фінансовий план 
поточного 2023 року </t>
  </si>
  <si>
    <t xml:space="preserve">Очікуваний показник до кінця поточного 2023 року </t>
  </si>
  <si>
    <t xml:space="preserve">Плановий  
2024 рік </t>
  </si>
  <si>
    <t>2027 рік</t>
  </si>
  <si>
    <t xml:space="preserve">Факт минулого 2022 року </t>
  </si>
  <si>
    <t xml:space="preserve">Фінансовий план поточного 2023 року </t>
  </si>
  <si>
    <t xml:space="preserve">Плановий 2024 рік (усього) </t>
  </si>
  <si>
    <t>Плановий 2024 рік</t>
  </si>
  <si>
    <t xml:space="preserve">Фінансовий план
поточного 2023 року </t>
  </si>
  <si>
    <t xml:space="preserve">Плановий 2024 рік </t>
  </si>
  <si>
    <t>Плановий 2024 рік до очікуваного на поточний 2023 рік, %</t>
  </si>
  <si>
    <t>Плановий 2024 рік до факту минулого 2022 року, %</t>
  </si>
  <si>
    <t xml:space="preserve">за минулий 2022 рік </t>
  </si>
  <si>
    <t xml:space="preserve">за плановий 2024 рік </t>
  </si>
  <si>
    <t>Фактичний показник 
за минулий 2022 рік</t>
  </si>
  <si>
    <t>Плановий показник 
поточного 2023 року</t>
  </si>
  <si>
    <t>Фактичний показник 
за 9 місяців 2023 року</t>
  </si>
  <si>
    <t>Заборгованість за кредитами на початок 2024 року</t>
  </si>
  <si>
    <t>Заборгованість за кредитами на кінець 2024 року</t>
  </si>
  <si>
    <t xml:space="preserve">факт
минулого 2022 року </t>
  </si>
  <si>
    <t xml:space="preserve">фінансовий план
поточного 2023 року </t>
  </si>
  <si>
    <t xml:space="preserve">плановий 2024 рік </t>
  </si>
  <si>
    <t>Плановий 2024 рік до плану
поточного 2023 року, %</t>
  </si>
  <si>
    <t>Плановий 2024 рік до факту
минулого 2022 року, %</t>
  </si>
  <si>
    <t>плановий 2024 рік</t>
  </si>
  <si>
    <t>cудовий збір</t>
  </si>
  <si>
    <t>бетонний майданчик</t>
  </si>
  <si>
    <t>станція заряджання автомобілів</t>
  </si>
  <si>
    <t>агрегат повітряно-опалювальний</t>
  </si>
  <si>
    <t>тонометр, 6 шт.</t>
  </si>
  <si>
    <t>термінал голосовий системи IPCall</t>
  </si>
  <si>
    <t>обладнання ганку</t>
  </si>
  <si>
    <t>монтаж стрічки норійної</t>
  </si>
  <si>
    <t>до фінансового плану на 2024 рік</t>
  </si>
  <si>
    <t>7. Джерела капітальних інвестицій у 2024 році</t>
  </si>
  <si>
    <t>витрати на страхування медичних працівників, водіїв</t>
  </si>
  <si>
    <t>витрати на послуги паталогоанатомічного бюро</t>
  </si>
  <si>
    <t>витрати на інкасацію Ощадбанк/АКОРДБАНК</t>
  </si>
  <si>
    <t>витрати на ключі електронно-цифрового підпису</t>
  </si>
  <si>
    <t>витрати на інформаційні послуги на сайтах через мережу інтернет</t>
  </si>
  <si>
    <t>дохід від безоплатно отриманих основних засобів</t>
  </si>
  <si>
    <r>
      <t>Фінансові витрати</t>
    </r>
    <r>
      <rPr>
        <sz val="16"/>
        <color theme="1"/>
        <rFont val="Times New Roman"/>
        <family val="1"/>
        <charset val="204"/>
      </rPr>
      <t xml:space="preserve"> (відсотки за кредитними договорами)</t>
    </r>
  </si>
  <si>
    <t>металева конструкція на 3-му поверсі будівлі</t>
  </si>
  <si>
    <t>майданчик для генератора</t>
  </si>
  <si>
    <t>монтаж дверного блока рентгенозахисних дверей</t>
  </si>
  <si>
    <t>поточний ремонт рентгенологічного кабінету на 1-му прверсі</t>
  </si>
  <si>
    <t>поточний ремонт кабінету на 4-му поверсі</t>
  </si>
  <si>
    <t>програмне забезпечення для автоматизації бізнесу (1 ліцензія)</t>
  </si>
  <si>
    <t>розробка програмного забезпечення Printer 2</t>
  </si>
  <si>
    <t>універсальний драйвер для фіскальних реєстраторів</t>
  </si>
  <si>
    <t>сейф офісний</t>
  </si>
  <si>
    <t>клавіатура</t>
  </si>
  <si>
    <t>електролобзик</t>
  </si>
  <si>
    <t>лампа галогенна</t>
  </si>
  <si>
    <t>графічна станція обробки "OsiriXMD.12-13"</t>
  </si>
  <si>
    <t>мікроконвексний датчик для УЗД</t>
  </si>
  <si>
    <t>пробозабірник</t>
  </si>
  <si>
    <t>система очистки води</t>
  </si>
  <si>
    <t>голка до аналізатора R-KIT PROBE</t>
  </si>
  <si>
    <t>посудина Дьюара</t>
  </si>
  <si>
    <t>коагулятор</t>
  </si>
  <si>
    <t>Заборгованість на останню дату (01.11.2023)</t>
  </si>
  <si>
    <t>05.01.2023</t>
  </si>
  <si>
    <t>Придбання (виготовлення) основних засобів, усього, у тому числі:</t>
  </si>
  <si>
    <t>столи, стільці, шафи, жалюзі, ваги та інше</t>
  </si>
  <si>
    <t>А.М. Лесь</t>
  </si>
  <si>
    <t>155</t>
  </si>
  <si>
    <t>надання медичних послуг пільговим категоріям населення Вінницької міської територіальної громади за рахунок департамента соціальної політики ВМР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</si>
</sst>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(* #,##0_);_(* \(#,##0\);_(* \-_);_(@_)"/>
  </numFmts>
  <fonts count="9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name val="Arial Cyr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name val="Arial Cyr"/>
      <charset val="204"/>
    </font>
    <font>
      <b/>
      <u/>
      <sz val="14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Arial Cyr"/>
      <charset val="204"/>
    </font>
    <font>
      <i/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i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6"/>
      <name val="Arial Cyr"/>
      <charset val="204"/>
    </font>
    <font>
      <b/>
      <sz val="16"/>
      <color theme="0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color theme="1"/>
      <name val="Arial Cyr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5"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1" fillId="2" borderId="0" applyNumberFormat="0" applyBorder="0" applyAlignment="0" applyProtection="0"/>
    <xf numFmtId="0" fontId="2" fillId="2" borderId="0" applyNumberFormat="0" applyBorder="0" applyAlignment="0" applyProtection="0"/>
    <xf numFmtId="0" fontId="31" fillId="3" borderId="0" applyNumberFormat="0" applyBorder="0" applyAlignment="0" applyProtection="0"/>
    <xf numFmtId="0" fontId="2" fillId="3" borderId="0" applyNumberFormat="0" applyBorder="0" applyAlignment="0" applyProtection="0"/>
    <xf numFmtId="0" fontId="31" fillId="4" borderId="0" applyNumberFormat="0" applyBorder="0" applyAlignment="0" applyProtection="0"/>
    <xf numFmtId="0" fontId="2" fillId="4" borderId="0" applyNumberFormat="0" applyBorder="0" applyAlignment="0" applyProtection="0"/>
    <xf numFmtId="0" fontId="31" fillId="5" borderId="0" applyNumberFormat="0" applyBorder="0" applyAlignment="0" applyProtection="0"/>
    <xf numFmtId="0" fontId="2" fillId="5" borderId="0" applyNumberFormat="0" applyBorder="0" applyAlignment="0" applyProtection="0"/>
    <xf numFmtId="0" fontId="31" fillId="6" borderId="0" applyNumberFormat="0" applyBorder="0" applyAlignment="0" applyProtection="0"/>
    <xf numFmtId="0" fontId="2" fillId="6" borderId="0" applyNumberFormat="0" applyBorder="0" applyAlignment="0" applyProtection="0"/>
    <xf numFmtId="0" fontId="31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1" fillId="8" borderId="0" applyNumberFormat="0" applyBorder="0" applyAlignment="0" applyProtection="0"/>
    <xf numFmtId="0" fontId="2" fillId="8" borderId="0" applyNumberFormat="0" applyBorder="0" applyAlignment="0" applyProtection="0"/>
    <xf numFmtId="0" fontId="31" fillId="9" borderId="0" applyNumberFormat="0" applyBorder="0" applyAlignment="0" applyProtection="0"/>
    <xf numFmtId="0" fontId="2" fillId="9" borderId="0" applyNumberFormat="0" applyBorder="0" applyAlignment="0" applyProtection="0"/>
    <xf numFmtId="0" fontId="31" fillId="10" borderId="0" applyNumberFormat="0" applyBorder="0" applyAlignment="0" applyProtection="0"/>
    <xf numFmtId="0" fontId="2" fillId="10" borderId="0" applyNumberFormat="0" applyBorder="0" applyAlignment="0" applyProtection="0"/>
    <xf numFmtId="0" fontId="31" fillId="5" borderId="0" applyNumberFormat="0" applyBorder="0" applyAlignment="0" applyProtection="0"/>
    <xf numFmtId="0" fontId="2" fillId="5" borderId="0" applyNumberFormat="0" applyBorder="0" applyAlignment="0" applyProtection="0"/>
    <xf numFmtId="0" fontId="31" fillId="8" borderId="0" applyNumberFormat="0" applyBorder="0" applyAlignment="0" applyProtection="0"/>
    <xf numFmtId="0" fontId="2" fillId="8" borderId="0" applyNumberFormat="0" applyBorder="0" applyAlignment="0" applyProtection="0"/>
    <xf numFmtId="0" fontId="31" fillId="11" borderId="0" applyNumberFormat="0" applyBorder="0" applyAlignment="0" applyProtection="0"/>
    <xf numFmtId="0" fontId="2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2" fillId="12" borderId="0" applyNumberFormat="0" applyBorder="0" applyAlignment="0" applyProtection="0"/>
    <xf numFmtId="0" fontId="14" fillId="12" borderId="0" applyNumberFormat="0" applyBorder="0" applyAlignment="0" applyProtection="0"/>
    <xf numFmtId="0" fontId="32" fillId="9" borderId="0" applyNumberFormat="0" applyBorder="0" applyAlignment="0" applyProtection="0"/>
    <xf numFmtId="0" fontId="14" fillId="9" borderId="0" applyNumberFormat="0" applyBorder="0" applyAlignment="0" applyProtection="0"/>
    <xf numFmtId="0" fontId="32" fillId="10" borderId="0" applyNumberFormat="0" applyBorder="0" applyAlignment="0" applyProtection="0"/>
    <xf numFmtId="0" fontId="14" fillId="10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5" fillId="3" borderId="0" applyNumberFormat="0" applyBorder="0" applyAlignment="0" applyProtection="0"/>
    <xf numFmtId="0" fontId="17" fillId="20" borderId="1" applyNumberFormat="0" applyAlignment="0" applyProtection="0"/>
    <xf numFmtId="0" fontId="22" fillId="21" borderId="2" applyNumberFormat="0" applyAlignment="0" applyProtection="0"/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165" fontId="12" fillId="0" borderId="0" applyFont="0" applyFill="0" applyBorder="0" applyAlignment="0" applyProtection="0"/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0" fontId="26" fillId="0" borderId="0" applyNumberFormat="0" applyFill="0" applyBorder="0" applyAlignment="0" applyProtection="0"/>
    <xf numFmtId="171" fontId="34" fillId="0" borderId="0" applyAlignment="0">
      <alignment wrapText="1"/>
    </xf>
    <xf numFmtId="0" fontId="29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36" fillId="22" borderId="7">
      <alignment horizontal="left" vertical="center"/>
      <protection locked="0"/>
    </xf>
    <xf numFmtId="49" fontId="36" fillId="22" borderId="7">
      <alignment horizontal="left" vertical="center"/>
    </xf>
    <xf numFmtId="4" fontId="36" fillId="22" borderId="7">
      <alignment horizontal="right" vertical="center"/>
      <protection locked="0"/>
    </xf>
    <xf numFmtId="4" fontId="36" fillId="22" borderId="7">
      <alignment horizontal="right" vertical="center"/>
    </xf>
    <xf numFmtId="4" fontId="37" fillId="22" borderId="7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9" fontId="33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</xf>
    <xf numFmtId="4" fontId="33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" fontId="45" fillId="0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9" fontId="44" fillId="0" borderId="3">
      <alignment horizontal="left" vertical="center"/>
      <protection locked="0"/>
    </xf>
    <xf numFmtId="49" fontId="45" fillId="0" borderId="3">
      <alignment horizontal="left" vertical="center"/>
      <protection locked="0"/>
    </xf>
    <xf numFmtId="4" fontId="44" fillId="0" borderId="3">
      <alignment horizontal="right" vertical="center"/>
      <protection locked="0"/>
    </xf>
    <xf numFmtId="0" fontId="27" fillId="0" borderId="8" applyNumberFormat="0" applyFill="0" applyAlignment="0" applyProtection="0"/>
    <xf numFmtId="0" fontId="24" fillId="23" borderId="0" applyNumberFormat="0" applyBorder="0" applyAlignment="0" applyProtection="0"/>
    <xf numFmtId="0" fontId="12" fillId="0" borderId="0"/>
    <xf numFmtId="0" fontId="12" fillId="0" borderId="0"/>
    <xf numFmtId="0" fontId="12" fillId="24" borderId="0" applyNumberFormat="0" applyFill="0" applyAlignment="0">
      <alignment horizontal="center"/>
      <protection locked="0"/>
    </xf>
    <xf numFmtId="0" fontId="3" fillId="25" borderId="9" applyNumberFormat="0" applyFont="0" applyAlignment="0" applyProtection="0"/>
    <xf numFmtId="4" fontId="48" fillId="26" borderId="3">
      <alignment horizontal="right" vertical="center"/>
      <protection locked="0"/>
    </xf>
    <xf numFmtId="4" fontId="48" fillId="27" borderId="3">
      <alignment horizontal="right" vertical="center"/>
      <protection locked="0"/>
    </xf>
    <xf numFmtId="4" fontId="48" fillId="28" borderId="3">
      <alignment horizontal="right" vertical="center"/>
      <protection locked="0"/>
    </xf>
    <xf numFmtId="0" fontId="16" fillId="20" borderId="10" applyNumberFormat="0" applyAlignment="0" applyProtection="0"/>
    <xf numFmtId="49" fontId="33" fillId="0" borderId="3">
      <alignment horizontal="left" vertical="center" wrapText="1"/>
      <protection locked="0"/>
    </xf>
    <xf numFmtId="49" fontId="33" fillId="0" borderId="3">
      <alignment horizontal="left" vertical="center" wrapText="1"/>
      <protection locked="0"/>
    </xf>
    <xf numFmtId="0" fontId="23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14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8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9" borderId="0" applyNumberFormat="0" applyBorder="0" applyAlignment="0" applyProtection="0"/>
    <xf numFmtId="0" fontId="14" fillId="19" borderId="0" applyNumberFormat="0" applyBorder="0" applyAlignment="0" applyProtection="0"/>
    <xf numFmtId="0" fontId="49" fillId="7" borderId="1" applyNumberFormat="0" applyAlignment="0" applyProtection="0"/>
    <xf numFmtId="0" fontId="15" fillId="7" borderId="1" applyNumberFormat="0" applyAlignment="0" applyProtection="0"/>
    <xf numFmtId="0" fontId="50" fillId="20" borderId="10" applyNumberFormat="0" applyAlignment="0" applyProtection="0"/>
    <xf numFmtId="0" fontId="16" fillId="20" borderId="10" applyNumberFormat="0" applyAlignment="0" applyProtection="0"/>
    <xf numFmtId="0" fontId="51" fillId="20" borderId="1" applyNumberFormat="0" applyAlignment="0" applyProtection="0"/>
    <xf numFmtId="0" fontId="17" fillId="20" borderId="1" applyNumberFormat="0" applyAlignment="0" applyProtection="0"/>
    <xf numFmtId="172" fontId="12" fillId="0" borderId="0" applyFont="0" applyFill="0" applyBorder="0" applyAlignment="0" applyProtection="0"/>
    <xf numFmtId="0" fontId="52" fillId="0" borderId="4" applyNumberFormat="0" applyFill="0" applyAlignment="0" applyProtection="0"/>
    <xf numFmtId="0" fontId="18" fillId="0" borderId="4" applyNumberFormat="0" applyFill="0" applyAlignment="0" applyProtection="0"/>
    <xf numFmtId="0" fontId="53" fillId="0" borderId="5" applyNumberFormat="0" applyFill="0" applyAlignment="0" applyProtection="0"/>
    <xf numFmtId="0" fontId="19" fillId="0" borderId="5" applyNumberFormat="0" applyFill="0" applyAlignment="0" applyProtection="0"/>
    <xf numFmtId="0" fontId="54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5" fillId="0" borderId="11" applyNumberFormat="0" applyFill="0" applyAlignment="0" applyProtection="0"/>
    <xf numFmtId="0" fontId="21" fillId="0" borderId="11" applyNumberFormat="0" applyFill="0" applyAlignment="0" applyProtection="0"/>
    <xf numFmtId="0" fontId="56" fillId="21" borderId="2" applyNumberFormat="0" applyAlignment="0" applyProtection="0"/>
    <xf numFmtId="0" fontId="22" fillId="21" borderId="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24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" fillId="0" borderId="0"/>
    <xf numFmtId="0" fontId="69" fillId="0" borderId="0"/>
    <xf numFmtId="0" fontId="12" fillId="0" borderId="0"/>
    <xf numFmtId="0" fontId="3" fillId="0" borderId="0"/>
    <xf numFmtId="0" fontId="12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58" fillId="3" borderId="0" applyNumberFormat="0" applyBorder="0" applyAlignment="0" applyProtection="0"/>
    <xf numFmtId="0" fontId="25" fillId="3" borderId="0" applyNumberFormat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5" borderId="9" applyNumberFormat="0" applyFont="0" applyAlignment="0" applyProtection="0"/>
    <xf numFmtId="0" fontId="12" fillId="25" borderId="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1" fillId="0" borderId="8" applyNumberFormat="0" applyFill="0" applyAlignment="0" applyProtection="0"/>
    <xf numFmtId="0" fontId="27" fillId="0" borderId="8" applyNumberFormat="0" applyFill="0" applyAlignment="0" applyProtection="0"/>
    <xf numFmtId="0" fontId="3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3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65" fillId="4" borderId="0" applyNumberFormat="0" applyBorder="0" applyAlignment="0" applyProtection="0"/>
    <xf numFmtId="0" fontId="29" fillId="4" borderId="0" applyNumberFormat="0" applyBorder="0" applyAlignment="0" applyProtection="0"/>
    <xf numFmtId="176" fontId="66" fillId="22" borderId="12" applyFill="0" applyBorder="0">
      <alignment horizontal="center" vertical="center" wrapText="1"/>
      <protection locked="0"/>
    </xf>
    <xf numFmtId="171" fontId="67" fillId="0" borderId="0">
      <alignment wrapText="1"/>
    </xf>
    <xf numFmtId="171" fontId="34" fillId="0" borderId="0">
      <alignment wrapText="1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38" fillId="22" borderId="30">
      <alignment horizontal="left" vertical="center"/>
      <protection locked="0"/>
    </xf>
    <xf numFmtId="49" fontId="38" fillId="22" borderId="30">
      <alignment horizontal="left" vertical="center"/>
    </xf>
    <xf numFmtId="49" fontId="39" fillId="22" borderId="30">
      <alignment horizontal="left" vertical="center"/>
      <protection locked="0"/>
    </xf>
    <xf numFmtId="49" fontId="39" fillId="22" borderId="30">
      <alignment horizontal="left" vertical="center"/>
    </xf>
    <xf numFmtId="4" fontId="38" fillId="22" borderId="30">
      <alignment horizontal="right" vertical="center"/>
      <protection locked="0"/>
    </xf>
    <xf numFmtId="4" fontId="38" fillId="22" borderId="30">
      <alignment horizontal="right" vertical="center"/>
    </xf>
    <xf numFmtId="4" fontId="40" fillId="22" borderId="30">
      <alignment horizontal="right" vertical="center"/>
      <protection locked="0"/>
    </xf>
    <xf numFmtId="49" fontId="33" fillId="22" borderId="30">
      <alignment horizontal="left" vertical="center"/>
      <protection locked="0"/>
    </xf>
    <xf numFmtId="49" fontId="33" fillId="22" borderId="30">
      <alignment horizontal="left" vertical="center"/>
      <protection locked="0"/>
    </xf>
    <xf numFmtId="49" fontId="33" fillId="22" borderId="30">
      <alignment horizontal="left" vertical="center"/>
    </xf>
    <xf numFmtId="49" fontId="37" fillId="22" borderId="30">
      <alignment horizontal="left" vertical="center"/>
      <protection locked="0"/>
    </xf>
    <xf numFmtId="49" fontId="37" fillId="22" borderId="30">
      <alignment horizontal="left" vertical="center"/>
    </xf>
    <xf numFmtId="4" fontId="33" fillId="22" borderId="30">
      <alignment horizontal="right" vertical="center"/>
      <protection locked="0"/>
    </xf>
    <xf numFmtId="4" fontId="33" fillId="22" borderId="30">
      <alignment horizontal="right" vertical="center"/>
      <protection locked="0"/>
    </xf>
    <xf numFmtId="4" fontId="33" fillId="22" borderId="30">
      <alignment horizontal="right" vertical="center"/>
    </xf>
    <xf numFmtId="4" fontId="37" fillId="22" borderId="30">
      <alignment horizontal="right" vertical="center"/>
      <protection locked="0"/>
    </xf>
    <xf numFmtId="49" fontId="41" fillId="22" borderId="30">
      <alignment horizontal="left" vertical="center"/>
      <protection locked="0"/>
    </xf>
    <xf numFmtId="49" fontId="41" fillId="22" borderId="30">
      <alignment horizontal="left" vertical="center"/>
    </xf>
    <xf numFmtId="49" fontId="42" fillId="22" borderId="30">
      <alignment horizontal="left" vertical="center"/>
      <protection locked="0"/>
    </xf>
    <xf numFmtId="49" fontId="42" fillId="22" borderId="30">
      <alignment horizontal="left" vertical="center"/>
    </xf>
    <xf numFmtId="4" fontId="41" fillId="22" borderId="30">
      <alignment horizontal="right" vertical="center"/>
      <protection locked="0"/>
    </xf>
    <xf numFmtId="4" fontId="41" fillId="22" borderId="30">
      <alignment horizontal="right" vertical="center"/>
    </xf>
    <xf numFmtId="4" fontId="43" fillId="22" borderId="30">
      <alignment horizontal="right" vertical="center"/>
      <protection locked="0"/>
    </xf>
    <xf numFmtId="49" fontId="44" fillId="0" borderId="30">
      <alignment horizontal="left" vertical="center"/>
      <protection locked="0"/>
    </xf>
    <xf numFmtId="49" fontId="44" fillId="0" borderId="30">
      <alignment horizontal="left" vertical="center"/>
    </xf>
    <xf numFmtId="49" fontId="45" fillId="0" borderId="30">
      <alignment horizontal="left" vertical="center"/>
      <protection locked="0"/>
    </xf>
    <xf numFmtId="49" fontId="45" fillId="0" borderId="30">
      <alignment horizontal="left" vertical="center"/>
    </xf>
    <xf numFmtId="4" fontId="44" fillId="0" borderId="30">
      <alignment horizontal="right" vertical="center"/>
      <protection locked="0"/>
    </xf>
    <xf numFmtId="4" fontId="44" fillId="0" borderId="30">
      <alignment horizontal="right" vertical="center"/>
    </xf>
    <xf numFmtId="4" fontId="45" fillId="0" borderId="30">
      <alignment horizontal="right" vertical="center"/>
      <protection locked="0"/>
    </xf>
    <xf numFmtId="49" fontId="46" fillId="0" borderId="30">
      <alignment horizontal="left" vertical="center"/>
      <protection locked="0"/>
    </xf>
    <xf numFmtId="49" fontId="46" fillId="0" borderId="30">
      <alignment horizontal="left" vertical="center"/>
    </xf>
    <xf numFmtId="49" fontId="47" fillId="0" borderId="30">
      <alignment horizontal="left" vertical="center"/>
      <protection locked="0"/>
    </xf>
    <xf numFmtId="49" fontId="47" fillId="0" borderId="30">
      <alignment horizontal="left" vertical="center"/>
    </xf>
    <xf numFmtId="4" fontId="46" fillId="0" borderId="30">
      <alignment horizontal="right" vertical="center"/>
      <protection locked="0"/>
    </xf>
    <xf numFmtId="4" fontId="46" fillId="0" borderId="30">
      <alignment horizontal="right" vertical="center"/>
    </xf>
    <xf numFmtId="49" fontId="44" fillId="0" borderId="30">
      <alignment horizontal="left" vertical="center"/>
      <protection locked="0"/>
    </xf>
    <xf numFmtId="49" fontId="45" fillId="0" borderId="30">
      <alignment horizontal="left" vertical="center"/>
      <protection locked="0"/>
    </xf>
    <xf numFmtId="4" fontId="44" fillId="0" borderId="30">
      <alignment horizontal="right" vertical="center"/>
      <protection locked="0"/>
    </xf>
    <xf numFmtId="4" fontId="48" fillId="26" borderId="30">
      <alignment horizontal="right" vertical="center"/>
      <protection locked="0"/>
    </xf>
    <xf numFmtId="4" fontId="48" fillId="27" borderId="30">
      <alignment horizontal="right" vertical="center"/>
      <protection locked="0"/>
    </xf>
    <xf numFmtId="4" fontId="48" fillId="28" borderId="30">
      <alignment horizontal="right" vertical="center"/>
      <protection locked="0"/>
    </xf>
    <xf numFmtId="0" fontId="16" fillId="20" borderId="31" applyNumberFormat="0" applyAlignment="0" applyProtection="0"/>
    <xf numFmtId="49" fontId="33" fillId="0" borderId="30">
      <alignment horizontal="left" vertical="center" wrapText="1"/>
      <protection locked="0"/>
    </xf>
    <xf numFmtId="49" fontId="33" fillId="0" borderId="30">
      <alignment horizontal="left" vertical="center" wrapText="1"/>
      <protection locked="0"/>
    </xf>
    <xf numFmtId="0" fontId="21" fillId="0" borderId="32" applyNumberFormat="0" applyFill="0" applyAlignment="0" applyProtection="0"/>
    <xf numFmtId="0" fontId="50" fillId="20" borderId="31" applyNumberFormat="0" applyAlignment="0" applyProtection="0"/>
    <xf numFmtId="0" fontId="16" fillId="20" borderId="31" applyNumberFormat="0" applyAlignment="0" applyProtection="0"/>
    <xf numFmtId="0" fontId="55" fillId="0" borderId="32" applyNumberFormat="0" applyFill="0" applyAlignment="0" applyProtection="0"/>
    <xf numFmtId="0" fontId="21" fillId="0" borderId="32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68">
    <xf numFmtId="0" fontId="0" fillId="0" borderId="0" xfId="0"/>
    <xf numFmtId="0" fontId="6" fillId="0" borderId="0" xfId="0" quotePrefix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0" fontId="9" fillId="0" borderId="0" xfId="0" applyFont="1" applyFill="1" applyAlignment="1">
      <alignment horizontal="center" vertical="center"/>
    </xf>
    <xf numFmtId="170" fontId="6" fillId="0" borderId="0" xfId="0" applyNumberFormat="1" applyFont="1" applyFill="1" applyAlignment="1">
      <alignment vertical="center"/>
    </xf>
    <xf numFmtId="0" fontId="11" fillId="0" borderId="0" xfId="0" applyFont="1" applyFill="1"/>
    <xf numFmtId="0" fontId="6" fillId="0" borderId="3" xfId="237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237" applyFont="1" applyFill="1" applyBorder="1" applyAlignment="1">
      <alignment horizontal="left" vertical="center"/>
    </xf>
    <xf numFmtId="0" fontId="6" fillId="0" borderId="0" xfId="0" applyFont="1" applyFill="1"/>
    <xf numFmtId="0" fontId="6" fillId="0" borderId="3" xfId="237" applyNumberFormat="1" applyFont="1" applyFill="1" applyBorder="1" applyAlignment="1">
      <alignment horizontal="left" vertical="center" wrapText="1"/>
    </xf>
    <xf numFmtId="0" fontId="6" fillId="0" borderId="3" xfId="237" applyNumberFormat="1" applyFont="1" applyFill="1" applyBorder="1" applyAlignment="1">
      <alignment horizontal="left" vertical="top" wrapText="1"/>
    </xf>
    <xf numFmtId="0" fontId="6" fillId="29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6" fillId="29" borderId="0" xfId="0" applyFont="1" applyFill="1" applyAlignment="1">
      <alignment horizontal="left" vertical="center"/>
    </xf>
    <xf numFmtId="0" fontId="6" fillId="29" borderId="3" xfId="0" applyFont="1" applyFill="1" applyBorder="1" applyAlignment="1">
      <alignment horizontal="center" vertical="center" wrapText="1"/>
    </xf>
    <xf numFmtId="0" fontId="6" fillId="29" borderId="0" xfId="0" quotePrefix="1" applyFont="1" applyFill="1" applyBorder="1" applyAlignment="1">
      <alignment horizontal="center" vertical="center"/>
    </xf>
    <xf numFmtId="170" fontId="7" fillId="29" borderId="0" xfId="0" applyNumberFormat="1" applyFont="1" applyFill="1" applyBorder="1" applyAlignment="1">
      <alignment vertical="center"/>
    </xf>
    <xf numFmtId="3" fontId="6" fillId="29" borderId="0" xfId="0" applyNumberFormat="1" applyFont="1" applyFill="1" applyBorder="1" applyAlignment="1">
      <alignment vertical="center"/>
    </xf>
    <xf numFmtId="0" fontId="6" fillId="29" borderId="3" xfId="237" applyFont="1" applyFill="1" applyBorder="1" applyAlignment="1">
      <alignment horizontal="center" vertical="center"/>
    </xf>
    <xf numFmtId="0" fontId="5" fillId="29" borderId="3" xfId="237" applyFont="1" applyFill="1" applyBorder="1" applyAlignment="1">
      <alignment horizontal="left" vertical="center"/>
    </xf>
    <xf numFmtId="0" fontId="6" fillId="29" borderId="3" xfId="237" applyNumberFormat="1" applyFont="1" applyFill="1" applyBorder="1" applyAlignment="1">
      <alignment horizontal="center" vertical="center" wrapText="1"/>
    </xf>
    <xf numFmtId="49" fontId="6" fillId="29" borderId="3" xfId="237" applyNumberFormat="1" applyFont="1" applyFill="1" applyBorder="1" applyAlignment="1">
      <alignment horizontal="left" vertical="center" wrapText="1"/>
    </xf>
    <xf numFmtId="0" fontId="6" fillId="29" borderId="3" xfId="237" applyFont="1" applyFill="1" applyBorder="1" applyAlignment="1">
      <alignment horizontal="center" vertical="center" wrapText="1"/>
    </xf>
    <xf numFmtId="0" fontId="11" fillId="29" borderId="0" xfId="0" applyFont="1" applyFill="1"/>
    <xf numFmtId="177" fontId="6" fillId="29" borderId="3" xfId="0" applyNumberFormat="1" applyFont="1" applyFill="1" applyBorder="1" applyAlignment="1">
      <alignment horizontal="center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0" fontId="6" fillId="29" borderId="0" xfId="0" applyFont="1" applyFill="1" applyBorder="1" applyAlignment="1">
      <alignment vertical="center"/>
    </xf>
    <xf numFmtId="0" fontId="6" fillId="29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29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0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29" borderId="3" xfId="0" applyFont="1" applyFill="1" applyBorder="1" applyAlignment="1">
      <alignment horizontal="left" vertical="center" wrapText="1"/>
    </xf>
    <xf numFmtId="0" fontId="70" fillId="0" borderId="0" xfId="0" applyFont="1" applyFill="1" applyBorder="1" applyAlignment="1">
      <alignment vertical="center"/>
    </xf>
    <xf numFmtId="0" fontId="72" fillId="29" borderId="0" xfId="0" applyFont="1" applyFill="1" applyBorder="1" applyAlignment="1">
      <alignment horizontal="center" vertical="center"/>
    </xf>
    <xf numFmtId="0" fontId="70" fillId="29" borderId="0" xfId="0" applyFont="1" applyFill="1" applyAlignment="1">
      <alignment vertical="center"/>
    </xf>
    <xf numFmtId="0" fontId="70" fillId="29" borderId="13" xfId="0" applyFont="1" applyFill="1" applyBorder="1" applyAlignment="1">
      <alignment horizontal="center" vertical="center"/>
    </xf>
    <xf numFmtId="0" fontId="70" fillId="29" borderId="13" xfId="0" applyFont="1" applyFill="1" applyBorder="1" applyAlignment="1">
      <alignment vertical="center"/>
    </xf>
    <xf numFmtId="0" fontId="70" fillId="0" borderId="0" xfId="0" applyFont="1" applyFill="1" applyAlignment="1">
      <alignment horizontal="center" vertical="center"/>
    </xf>
    <xf numFmtId="0" fontId="70" fillId="0" borderId="0" xfId="0" applyFont="1" applyFill="1" applyBorder="1" applyAlignment="1">
      <alignment vertical="center" wrapText="1"/>
    </xf>
    <xf numFmtId="0" fontId="73" fillId="0" borderId="0" xfId="0" applyFont="1" applyFill="1" applyBorder="1" applyAlignment="1">
      <alignment horizontal="right" vertical="center"/>
    </xf>
    <xf numFmtId="0" fontId="70" fillId="29" borderId="3" xfId="0" applyFont="1" applyFill="1" applyBorder="1" applyAlignment="1">
      <alignment horizontal="center" vertical="center" wrapText="1" shrinkToFit="1"/>
    </xf>
    <xf numFmtId="0" fontId="70" fillId="0" borderId="0" xfId="0" applyFont="1" applyFill="1" applyAlignment="1">
      <alignment vertical="center"/>
    </xf>
    <xf numFmtId="0" fontId="70" fillId="0" borderId="0" xfId="245" applyFont="1" applyFill="1" applyBorder="1" applyAlignment="1">
      <alignment vertical="center"/>
    </xf>
    <xf numFmtId="0" fontId="70" fillId="0" borderId="0" xfId="245" applyFont="1" applyFill="1" applyBorder="1" applyAlignment="1">
      <alignment horizontal="center" vertical="center"/>
    </xf>
    <xf numFmtId="0" fontId="73" fillId="0" borderId="0" xfId="245" applyFont="1" applyFill="1" applyBorder="1" applyAlignment="1">
      <alignment horizontal="right" vertical="center"/>
    </xf>
    <xf numFmtId="0" fontId="70" fillId="0" borderId="3" xfId="245" applyFont="1" applyFill="1" applyBorder="1" applyAlignment="1">
      <alignment horizontal="center" vertical="center"/>
    </xf>
    <xf numFmtId="0" fontId="73" fillId="0" borderId="0" xfId="245" applyFont="1" applyFill="1" applyBorder="1" applyAlignment="1">
      <alignment vertical="center"/>
    </xf>
    <xf numFmtId="0" fontId="73" fillId="0" borderId="0" xfId="245" applyFont="1" applyFill="1" applyBorder="1" applyAlignment="1">
      <alignment horizontal="center" vertical="center"/>
    </xf>
    <xf numFmtId="0" fontId="70" fillId="0" borderId="0" xfId="245" applyFont="1" applyFill="1" applyBorder="1" applyAlignment="1">
      <alignment vertical="center" wrapText="1"/>
    </xf>
    <xf numFmtId="0" fontId="72" fillId="0" borderId="0" xfId="245" applyFont="1" applyFill="1" applyBorder="1" applyAlignment="1">
      <alignment horizontal="center" vertical="center"/>
    </xf>
    <xf numFmtId="0" fontId="73" fillId="0" borderId="0" xfId="0" applyFont="1" applyFill="1" applyAlignment="1">
      <alignment horizontal="right" vertical="center"/>
    </xf>
    <xf numFmtId="169" fontId="73" fillId="29" borderId="0" xfId="0" applyNumberFormat="1" applyFont="1" applyFill="1" applyBorder="1" applyAlignment="1">
      <alignment horizontal="center" vertical="center" wrapText="1"/>
    </xf>
    <xf numFmtId="169" fontId="73" fillId="29" borderId="0" xfId="0" applyNumberFormat="1" applyFont="1" applyFill="1" applyBorder="1" applyAlignment="1">
      <alignment horizontal="right" vertical="center" wrapText="1"/>
    </xf>
    <xf numFmtId="169" fontId="73" fillId="29" borderId="0" xfId="0" applyNumberFormat="1" applyFont="1" applyFill="1" applyBorder="1" applyAlignment="1">
      <alignment horizontal="right" vertical="center"/>
    </xf>
    <xf numFmtId="0" fontId="73" fillId="29" borderId="0" xfId="0" applyFont="1" applyFill="1" applyBorder="1" applyAlignment="1">
      <alignment horizontal="right" vertical="center"/>
    </xf>
    <xf numFmtId="3" fontId="70" fillId="29" borderId="3" xfId="0" applyNumberFormat="1" applyFont="1" applyFill="1" applyBorder="1" applyAlignment="1">
      <alignment horizontal="center" vertical="center" wrapText="1"/>
    </xf>
    <xf numFmtId="0" fontId="70" fillId="29" borderId="0" xfId="0" applyFont="1" applyFill="1" applyAlignment="1">
      <alignment horizontal="right" vertical="center"/>
    </xf>
    <xf numFmtId="0" fontId="73" fillId="29" borderId="0" xfId="0" applyFont="1" applyFill="1" applyBorder="1" applyAlignment="1">
      <alignment horizontal="left" vertical="center"/>
    </xf>
    <xf numFmtId="170" fontId="73" fillId="29" borderId="0" xfId="0" applyNumberFormat="1" applyFont="1" applyFill="1" applyBorder="1" applyAlignment="1">
      <alignment horizontal="center" vertical="center" wrapText="1"/>
    </xf>
    <xf numFmtId="170" fontId="73" fillId="29" borderId="0" xfId="0" applyNumberFormat="1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left" vertical="center"/>
    </xf>
    <xf numFmtId="3" fontId="70" fillId="29" borderId="3" xfId="0" applyNumberFormat="1" applyFont="1" applyFill="1" applyBorder="1" applyAlignment="1">
      <alignment horizontal="center" vertical="center" wrapText="1" shrinkToFit="1"/>
    </xf>
    <xf numFmtId="169" fontId="70" fillId="29" borderId="0" xfId="0" applyNumberFormat="1" applyFont="1" applyFill="1" applyBorder="1" applyAlignment="1">
      <alignment horizontal="center" vertical="center" wrapText="1"/>
    </xf>
    <xf numFmtId="0" fontId="71" fillId="29" borderId="0" xfId="0" applyFont="1" applyFill="1" applyAlignment="1">
      <alignment vertical="center"/>
    </xf>
    <xf numFmtId="0" fontId="71" fillId="0" borderId="0" xfId="0" applyFont="1" applyFill="1" applyAlignment="1">
      <alignment vertical="center"/>
    </xf>
    <xf numFmtId="0" fontId="71" fillId="0" borderId="0" xfId="0" applyFont="1" applyFill="1"/>
    <xf numFmtId="0" fontId="71" fillId="0" borderId="0" xfId="0" applyFont="1" applyFill="1" applyAlignment="1">
      <alignment horizontal="center" vertical="center"/>
    </xf>
    <xf numFmtId="3" fontId="70" fillId="29" borderId="3" xfId="0" applyNumberFormat="1" applyFont="1" applyFill="1" applyBorder="1" applyAlignment="1">
      <alignment horizontal="left" vertical="center" wrapText="1"/>
    </xf>
    <xf numFmtId="0" fontId="70" fillId="29" borderId="0" xfId="0" applyFont="1" applyFill="1" applyAlignment="1"/>
    <xf numFmtId="0" fontId="70" fillId="29" borderId="0" xfId="0" applyFont="1" applyFill="1" applyBorder="1" applyAlignment="1"/>
    <xf numFmtId="0" fontId="70" fillId="0" borderId="0" xfId="0" applyFont="1" applyFill="1" applyAlignment="1"/>
    <xf numFmtId="0" fontId="72" fillId="29" borderId="0" xfId="0" applyFont="1" applyFill="1" applyAlignment="1">
      <alignment horizontal="center" vertical="center"/>
    </xf>
    <xf numFmtId="0" fontId="70" fillId="29" borderId="0" xfId="0" applyFont="1" applyFill="1" applyAlignment="1">
      <alignment vertical="center" wrapText="1" shrinkToFit="1"/>
    </xf>
    <xf numFmtId="0" fontId="70" fillId="29" borderId="0" xfId="0" applyFont="1" applyFill="1" applyBorder="1" applyAlignment="1">
      <alignment vertical="center" wrapText="1" shrinkToFit="1"/>
    </xf>
    <xf numFmtId="0" fontId="68" fillId="0" borderId="0" xfId="0" applyFont="1" applyFill="1" applyAlignment="1">
      <alignment vertical="center"/>
    </xf>
    <xf numFmtId="0" fontId="6" fillId="0" borderId="0" xfId="0" applyFont="1"/>
    <xf numFmtId="0" fontId="77" fillId="29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22" borderId="0" xfId="0" applyFont="1" applyFill="1" applyBorder="1" applyAlignment="1">
      <alignment horizontal="left" vertical="center" wrapText="1"/>
    </xf>
    <xf numFmtId="0" fontId="6" fillId="22" borderId="0" xfId="0" applyFont="1" applyFill="1" applyBorder="1" applyAlignment="1">
      <alignment horizontal="center" vertical="center"/>
    </xf>
    <xf numFmtId="170" fontId="6" fillId="22" borderId="0" xfId="0" applyNumberFormat="1" applyFont="1" applyFill="1" applyBorder="1" applyAlignment="1">
      <alignment horizontal="center" vertical="center" wrapText="1"/>
    </xf>
    <xf numFmtId="170" fontId="6" fillId="22" borderId="0" xfId="0" applyNumberFormat="1" applyFont="1" applyFill="1" applyBorder="1" applyAlignment="1">
      <alignment horizontal="right" vertical="center" wrapText="1"/>
    </xf>
    <xf numFmtId="170" fontId="6" fillId="29" borderId="0" xfId="0" quotePrefix="1" applyNumberFormat="1" applyFont="1" applyFill="1" applyBorder="1" applyAlignment="1">
      <alignment vertical="center" wrapText="1"/>
    </xf>
    <xf numFmtId="170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170" fontId="6" fillId="29" borderId="0" xfId="0" applyNumberFormat="1" applyFont="1" applyFill="1" applyBorder="1" applyAlignment="1">
      <alignment horizontal="left" vertical="center" wrapText="1"/>
    </xf>
    <xf numFmtId="0" fontId="6" fillId="29" borderId="0" xfId="0" applyFont="1" applyFill="1" applyBorder="1" applyAlignment="1">
      <alignment horizontal="left" vertical="center"/>
    </xf>
    <xf numFmtId="0" fontId="6" fillId="22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7" fillId="22" borderId="3" xfId="0" applyFont="1" applyFill="1" applyBorder="1" applyAlignment="1">
      <alignment horizontal="center" vertical="center" wrapText="1"/>
    </xf>
    <xf numFmtId="0" fontId="6" fillId="22" borderId="3" xfId="0" quotePrefix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22" borderId="3" xfId="0" applyFont="1" applyFill="1" applyBorder="1" applyAlignment="1">
      <alignment horizontal="left" vertical="center" wrapText="1"/>
    </xf>
    <xf numFmtId="0" fontId="7" fillId="22" borderId="3" xfId="0" quotePrefix="1" applyFont="1" applyFill="1" applyBorder="1" applyAlignment="1">
      <alignment horizontal="center" vertical="center"/>
    </xf>
    <xf numFmtId="177" fontId="6" fillId="29" borderId="3" xfId="0" applyNumberFormat="1" applyFont="1" applyFill="1" applyBorder="1" applyAlignment="1">
      <alignment vertical="center"/>
    </xf>
    <xf numFmtId="177" fontId="5" fillId="29" borderId="3" xfId="0" applyNumberFormat="1" applyFont="1" applyFill="1" applyBorder="1" applyAlignment="1">
      <alignment vertical="center"/>
    </xf>
    <xf numFmtId="179" fontId="6" fillId="29" borderId="3" xfId="0" applyNumberFormat="1" applyFont="1" applyFill="1" applyBorder="1" applyAlignment="1">
      <alignment horizontal="center" vertical="center" wrapText="1"/>
    </xf>
    <xf numFmtId="179" fontId="6" fillId="29" borderId="3" xfId="0" applyNumberFormat="1" applyFont="1" applyFill="1" applyBorder="1" applyAlignment="1">
      <alignment vertical="center"/>
    </xf>
    <xf numFmtId="179" fontId="7" fillId="29" borderId="3" xfId="0" applyNumberFormat="1" applyFont="1" applyFill="1" applyBorder="1" applyAlignment="1">
      <alignment horizontal="center" vertical="center" wrapText="1"/>
    </xf>
    <xf numFmtId="179" fontId="7" fillId="29" borderId="3" xfId="0" applyNumberFormat="1" applyFont="1" applyFill="1" applyBorder="1" applyAlignment="1">
      <alignment vertical="center"/>
    </xf>
    <xf numFmtId="0" fontId="8" fillId="29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29" borderId="3" xfId="0" applyFont="1" applyFill="1" applyBorder="1" applyAlignment="1">
      <alignment horizontal="left" vertical="center"/>
    </xf>
    <xf numFmtId="0" fontId="70" fillId="29" borderId="3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170" fontId="6" fillId="29" borderId="0" xfId="0" applyNumberFormat="1" applyFont="1" applyFill="1" applyBorder="1" applyAlignment="1">
      <alignment horizontal="left" vertical="center" wrapText="1"/>
    </xf>
    <xf numFmtId="0" fontId="6" fillId="29" borderId="0" xfId="0" applyFont="1" applyFill="1" applyBorder="1" applyAlignment="1">
      <alignment horizontal="left" vertical="center"/>
    </xf>
    <xf numFmtId="17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29" borderId="0" xfId="0" applyFont="1" applyFill="1" applyBorder="1" applyAlignment="1">
      <alignment horizontal="center" vertical="center"/>
    </xf>
    <xf numFmtId="0" fontId="6" fillId="29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left" vertical="center" wrapText="1"/>
    </xf>
    <xf numFmtId="0" fontId="8" fillId="22" borderId="3" xfId="0" applyFont="1" applyFill="1" applyBorder="1" applyAlignment="1">
      <alignment horizontal="left" vertical="center" wrapText="1"/>
    </xf>
    <xf numFmtId="0" fontId="86" fillId="29" borderId="0" xfId="0" applyFont="1" applyFill="1" applyBorder="1" applyAlignment="1">
      <alignment horizontal="center" vertical="center" wrapText="1"/>
    </xf>
    <xf numFmtId="179" fontId="87" fillId="29" borderId="3" xfId="237" applyNumberFormat="1" applyFont="1" applyFill="1" applyBorder="1" applyAlignment="1">
      <alignment horizontal="center" vertical="center" wrapText="1"/>
    </xf>
    <xf numFmtId="173" fontId="70" fillId="0" borderId="3" xfId="0" applyNumberFormat="1" applyFont="1" applyFill="1" applyBorder="1" applyAlignment="1">
      <alignment horizontal="center" vertical="center" wrapText="1"/>
    </xf>
    <xf numFmtId="173" fontId="70" fillId="0" borderId="3" xfId="0" applyNumberFormat="1" applyFont="1" applyFill="1" applyBorder="1" applyAlignment="1">
      <alignment horizontal="right" vertical="center" wrapText="1"/>
    </xf>
    <xf numFmtId="173" fontId="73" fillId="0" borderId="3" xfId="0" applyNumberFormat="1" applyFont="1" applyFill="1" applyBorder="1" applyAlignment="1">
      <alignment horizontal="right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178" fontId="73" fillId="0" borderId="3" xfId="0" applyNumberFormat="1" applyFont="1" applyFill="1" applyBorder="1" applyAlignment="1">
      <alignment horizontal="right" vertical="center" wrapText="1"/>
    </xf>
    <xf numFmtId="178" fontId="70" fillId="0" borderId="3" xfId="0" applyNumberFormat="1" applyFont="1" applyFill="1" applyBorder="1" applyAlignment="1">
      <alignment horizontal="right" vertical="center" wrapText="1"/>
    </xf>
    <xf numFmtId="178" fontId="6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178" fontId="79" fillId="0" borderId="3" xfId="0" applyNumberFormat="1" applyFont="1" applyFill="1" applyBorder="1" applyAlignment="1">
      <alignment horizontal="center" vertical="center"/>
    </xf>
    <xf numFmtId="178" fontId="79" fillId="0" borderId="0" xfId="0" applyNumberFormat="1" applyFont="1" applyFill="1" applyBorder="1" applyAlignment="1">
      <alignment vertical="center"/>
    </xf>
    <xf numFmtId="178" fontId="79" fillId="29" borderId="0" xfId="0" applyNumberFormat="1" applyFont="1" applyFill="1" applyBorder="1" applyAlignment="1">
      <alignment horizontal="center" vertical="center"/>
    </xf>
    <xf numFmtId="178" fontId="79" fillId="29" borderId="0" xfId="0" applyNumberFormat="1" applyFont="1" applyFill="1" applyBorder="1" applyAlignment="1">
      <alignment vertical="center"/>
    </xf>
    <xf numFmtId="178" fontId="79" fillId="29" borderId="0" xfId="0" applyNumberFormat="1" applyFont="1" applyFill="1" applyBorder="1" applyAlignment="1">
      <alignment horizontal="right" vertical="center"/>
    </xf>
    <xf numFmtId="178" fontId="79" fillId="29" borderId="0" xfId="0" applyNumberFormat="1" applyFont="1" applyFill="1" applyBorder="1" applyAlignment="1">
      <alignment vertical="center" wrapText="1"/>
    </xf>
    <xf numFmtId="178" fontId="79" fillId="29" borderId="0" xfId="0" applyNumberFormat="1" applyFont="1" applyFill="1" applyBorder="1" applyAlignment="1">
      <alignment horizontal="left" vertical="center"/>
    </xf>
    <xf numFmtId="178" fontId="79" fillId="0" borderId="0" xfId="0" applyNumberFormat="1" applyFont="1" applyFill="1" applyBorder="1" applyAlignment="1">
      <alignment horizontal="center" vertical="center"/>
    </xf>
    <xf numFmtId="178" fontId="79" fillId="29" borderId="0" xfId="0" applyNumberFormat="1" applyFont="1" applyFill="1" applyAlignment="1">
      <alignment horizontal="left" vertical="center"/>
    </xf>
    <xf numFmtId="178" fontId="79" fillId="29" borderId="0" xfId="0" applyNumberFormat="1" applyFont="1" applyFill="1" applyAlignment="1">
      <alignment horizontal="center" vertical="center"/>
    </xf>
    <xf numFmtId="178" fontId="81" fillId="29" borderId="0" xfId="0" applyNumberFormat="1" applyFont="1" applyFill="1" applyBorder="1" applyAlignment="1">
      <alignment horizontal="center" vertical="center"/>
    </xf>
    <xf numFmtId="178" fontId="79" fillId="29" borderId="20" xfId="0" applyNumberFormat="1" applyFont="1" applyFill="1" applyBorder="1" applyAlignment="1">
      <alignment horizontal="left" vertical="center"/>
    </xf>
    <xf numFmtId="178" fontId="79" fillId="29" borderId="13" xfId="0" applyNumberFormat="1" applyFont="1" applyFill="1" applyBorder="1" applyAlignment="1">
      <alignment horizontal="center" vertical="center"/>
    </xf>
    <xf numFmtId="178" fontId="85" fillId="29" borderId="13" xfId="0" applyNumberFormat="1" applyFont="1" applyFill="1" applyBorder="1" applyAlignment="1">
      <alignment horizontal="center" vertical="center"/>
    </xf>
    <xf numFmtId="178" fontId="82" fillId="29" borderId="0" xfId="0" applyNumberFormat="1" applyFont="1" applyFill="1" applyBorder="1" applyAlignment="1">
      <alignment horizontal="left" vertical="center"/>
    </xf>
    <xf numFmtId="178" fontId="79" fillId="29" borderId="13" xfId="0" applyNumberFormat="1" applyFont="1" applyFill="1" applyBorder="1" applyAlignment="1">
      <alignment vertical="center"/>
    </xf>
    <xf numFmtId="178" fontId="85" fillId="29" borderId="13" xfId="0" applyNumberFormat="1" applyFont="1" applyFill="1" applyBorder="1" applyAlignment="1">
      <alignment vertical="center"/>
    </xf>
    <xf numFmtId="178" fontId="83" fillId="29" borderId="0" xfId="0" applyNumberFormat="1" applyFont="1" applyFill="1" applyAlignment="1">
      <alignment horizontal="center" vertical="center"/>
    </xf>
    <xf numFmtId="178" fontId="83" fillId="29" borderId="0" xfId="0" applyNumberFormat="1" applyFont="1" applyFill="1" applyAlignment="1">
      <alignment vertical="center"/>
    </xf>
    <xf numFmtId="178" fontId="79" fillId="0" borderId="0" xfId="0" applyNumberFormat="1" applyFont="1" applyFill="1" applyAlignment="1">
      <alignment horizontal="center" vertical="center"/>
    </xf>
    <xf numFmtId="178" fontId="79" fillId="0" borderId="0" xfId="0" applyNumberFormat="1" applyFont="1" applyFill="1" applyBorder="1" applyAlignment="1">
      <alignment horizontal="center" vertical="center" wrapText="1"/>
    </xf>
    <xf numFmtId="178" fontId="79" fillId="0" borderId="15" xfId="0" applyNumberFormat="1" applyFont="1" applyFill="1" applyBorder="1" applyAlignment="1">
      <alignment vertical="center"/>
    </xf>
    <xf numFmtId="178" fontId="79" fillId="0" borderId="14" xfId="0" applyNumberFormat="1" applyFont="1" applyFill="1" applyBorder="1" applyAlignment="1">
      <alignment vertical="center"/>
    </xf>
    <xf numFmtId="178" fontId="70" fillId="0" borderId="16" xfId="0" applyNumberFormat="1" applyFont="1" applyFill="1" applyBorder="1" applyAlignment="1">
      <alignment horizontal="right" vertical="center"/>
    </xf>
    <xf numFmtId="178" fontId="79" fillId="0" borderId="3" xfId="0" applyNumberFormat="1" applyFont="1" applyFill="1" applyBorder="1" applyAlignment="1">
      <alignment horizontal="left" vertical="center"/>
    </xf>
    <xf numFmtId="178" fontId="79" fillId="0" borderId="15" xfId="0" applyNumberFormat="1" applyFont="1" applyFill="1" applyBorder="1" applyAlignment="1">
      <alignment horizontal="left" vertical="center" wrapText="1"/>
    </xf>
    <xf numFmtId="178" fontId="79" fillId="0" borderId="14" xfId="0" applyNumberFormat="1" applyFont="1" applyFill="1" applyBorder="1" applyAlignment="1">
      <alignment vertical="center" wrapText="1"/>
    </xf>
    <xf numFmtId="178" fontId="79" fillId="0" borderId="3" xfId="0" applyNumberFormat="1" applyFont="1" applyFill="1" applyBorder="1" applyAlignment="1">
      <alignment vertical="center"/>
    </xf>
    <xf numFmtId="178" fontId="79" fillId="0" borderId="16" xfId="0" applyNumberFormat="1" applyFont="1" applyFill="1" applyBorder="1" applyAlignment="1">
      <alignment vertical="center" wrapText="1"/>
    </xf>
    <xf numFmtId="178" fontId="79" fillId="0" borderId="0" xfId="0" applyNumberFormat="1" applyFont="1" applyFill="1" applyAlignment="1">
      <alignment horizontal="left" vertical="center"/>
    </xf>
    <xf numFmtId="178" fontId="81" fillId="0" borderId="0" xfId="0" applyNumberFormat="1" applyFont="1" applyFill="1" applyAlignment="1">
      <alignment horizontal="center" vertical="center"/>
    </xf>
    <xf numFmtId="178" fontId="85" fillId="0" borderId="0" xfId="0" applyNumberFormat="1" applyFont="1" applyFill="1" applyBorder="1" applyAlignment="1">
      <alignment vertical="center"/>
    </xf>
    <xf numFmtId="178" fontId="85" fillId="0" borderId="0" xfId="0" applyNumberFormat="1" applyFont="1" applyFill="1" applyBorder="1" applyAlignment="1" applyProtection="1">
      <alignment horizontal="left" vertical="center"/>
      <protection locked="0"/>
    </xf>
    <xf numFmtId="178" fontId="85" fillId="0" borderId="0" xfId="0" applyNumberFormat="1" applyFont="1" applyFill="1" applyBorder="1" applyAlignment="1">
      <alignment horizontal="center" vertical="center" wrapText="1"/>
    </xf>
    <xf numFmtId="178" fontId="85" fillId="0" borderId="0" xfId="0" applyNumberFormat="1" applyFont="1" applyFill="1" applyBorder="1" applyAlignment="1">
      <alignment horizontal="right" vertical="center" wrapText="1"/>
    </xf>
    <xf numFmtId="178" fontId="79" fillId="0" borderId="0" xfId="0" quotePrefix="1" applyNumberFormat="1" applyFont="1" applyFill="1" applyBorder="1" applyAlignment="1">
      <alignment horizontal="center" vertical="center"/>
    </xf>
    <xf numFmtId="178" fontId="81" fillId="0" borderId="0" xfId="0" applyNumberFormat="1" applyFont="1" applyFill="1" applyBorder="1" applyAlignment="1">
      <alignment vertical="center"/>
    </xf>
    <xf numFmtId="178" fontId="79" fillId="0" borderId="0" xfId="0" applyNumberFormat="1" applyFont="1" applyFill="1" applyBorder="1" applyAlignment="1">
      <alignment vertical="center" wrapText="1"/>
    </xf>
    <xf numFmtId="178" fontId="70" fillId="0" borderId="3" xfId="0" applyNumberFormat="1" applyFont="1" applyFill="1" applyBorder="1" applyAlignment="1">
      <alignment vertical="center"/>
    </xf>
    <xf numFmtId="177" fontId="70" fillId="0" borderId="3" xfId="0" applyNumberFormat="1" applyFont="1" applyFill="1" applyBorder="1" applyAlignment="1">
      <alignment horizontal="right" vertical="center" wrapText="1"/>
    </xf>
    <xf numFmtId="177" fontId="70" fillId="0" borderId="3" xfId="0" applyNumberFormat="1" applyFont="1" applyFill="1" applyBorder="1" applyAlignment="1">
      <alignment horizontal="center" vertical="center" wrapText="1"/>
    </xf>
    <xf numFmtId="177" fontId="73" fillId="0" borderId="3" xfId="0" applyNumberFormat="1" applyFont="1" applyFill="1" applyBorder="1" applyAlignment="1">
      <alignment horizontal="center" vertical="center" wrapText="1"/>
    </xf>
    <xf numFmtId="170" fontId="70" fillId="0" borderId="0" xfId="245" applyNumberFormat="1" applyFont="1" applyFill="1" applyBorder="1" applyAlignment="1">
      <alignment horizontal="center" vertical="center" wrapText="1"/>
    </xf>
    <xf numFmtId="170" fontId="70" fillId="0" borderId="0" xfId="245" applyNumberFormat="1" applyFont="1" applyFill="1" applyBorder="1" applyAlignment="1">
      <alignment horizontal="right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49" fontId="70" fillId="0" borderId="14" xfId="0" applyNumberFormat="1" applyFont="1" applyFill="1" applyBorder="1" applyAlignment="1">
      <alignment horizontal="left" vertical="center" wrapText="1"/>
    </xf>
    <xf numFmtId="49" fontId="70" fillId="0" borderId="14" xfId="0" applyNumberFormat="1" applyFont="1" applyFill="1" applyBorder="1" applyAlignment="1">
      <alignment vertical="center" wrapText="1"/>
    </xf>
    <xf numFmtId="0" fontId="6" fillId="29" borderId="0" xfId="0" applyFont="1" applyFill="1" applyBorder="1" applyAlignment="1">
      <alignment horizontal="center" vertical="center"/>
    </xf>
    <xf numFmtId="0" fontId="70" fillId="29" borderId="3" xfId="0" applyFont="1" applyFill="1" applyBorder="1" applyAlignment="1">
      <alignment horizontal="center" vertical="center" wrapText="1" shrinkToFit="1"/>
    </xf>
    <xf numFmtId="0" fontId="70" fillId="29" borderId="0" xfId="0" applyFont="1" applyFill="1" applyBorder="1" applyAlignment="1">
      <alignment horizontal="center" vertical="center"/>
    </xf>
    <xf numFmtId="0" fontId="70" fillId="29" borderId="0" xfId="0" applyFont="1" applyFill="1" applyAlignment="1">
      <alignment horizontal="center" vertical="center"/>
    </xf>
    <xf numFmtId="0" fontId="70" fillId="29" borderId="3" xfId="0" applyFont="1" applyFill="1" applyBorder="1" applyAlignment="1">
      <alignment horizontal="center" vertical="center" wrapText="1"/>
    </xf>
    <xf numFmtId="0" fontId="70" fillId="29" borderId="3" xfId="0" applyFont="1" applyFill="1" applyBorder="1" applyAlignment="1">
      <alignment horizontal="center" vertical="center"/>
    </xf>
    <xf numFmtId="0" fontId="73" fillId="29" borderId="0" xfId="0" applyFont="1" applyFill="1" applyBorder="1" applyAlignment="1">
      <alignment horizontal="left" vertical="center" wrapText="1"/>
    </xf>
    <xf numFmtId="0" fontId="70" fillId="29" borderId="0" xfId="0" applyFont="1" applyFill="1" applyBorder="1" applyAlignment="1">
      <alignment horizontal="center"/>
    </xf>
    <xf numFmtId="0" fontId="73" fillId="29" borderId="13" xfId="0" applyFont="1" applyFill="1" applyBorder="1" applyAlignment="1">
      <alignment horizontal="left" vertical="center" wrapText="1"/>
    </xf>
    <xf numFmtId="0" fontId="70" fillId="29" borderId="15" xfId="0" applyFont="1" applyFill="1" applyBorder="1" applyAlignment="1">
      <alignment horizontal="center" vertical="center" wrapText="1" shrinkToFit="1"/>
    </xf>
    <xf numFmtId="0" fontId="70" fillId="29" borderId="0" xfId="0" applyFont="1" applyFill="1" applyBorder="1" applyAlignment="1">
      <alignment horizontal="center" vertical="center" wrapText="1"/>
    </xf>
    <xf numFmtId="0" fontId="6" fillId="29" borderId="0" xfId="0" applyFont="1" applyFill="1" applyBorder="1" applyAlignment="1">
      <alignment horizontal="center" vertical="center"/>
    </xf>
    <xf numFmtId="49" fontId="70" fillId="0" borderId="16" xfId="0" applyNumberFormat="1" applyFont="1" applyFill="1" applyBorder="1" applyAlignment="1">
      <alignment horizontal="right" vertical="center"/>
    </xf>
    <xf numFmtId="0" fontId="87" fillId="29" borderId="0" xfId="0" applyFont="1" applyFill="1" applyBorder="1" applyAlignment="1">
      <alignment horizontal="center" vertical="center"/>
    </xf>
    <xf numFmtId="180" fontId="70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70" fillId="0" borderId="3" xfId="0" applyFont="1" applyFill="1" applyBorder="1" applyAlignment="1">
      <alignment vertical="center" wrapText="1"/>
    </xf>
    <xf numFmtId="173" fontId="73" fillId="0" borderId="3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14" fontId="70" fillId="29" borderId="3" xfId="0" applyNumberFormat="1" applyFont="1" applyFill="1" applyBorder="1" applyAlignment="1">
      <alignment horizontal="left" vertical="center" wrapText="1" shrinkToFit="1"/>
    </xf>
    <xf numFmtId="0" fontId="6" fillId="0" borderId="0" xfId="0" applyFont="1" applyFill="1" applyAlignment="1">
      <alignment horizontal="justify" vertical="center"/>
    </xf>
    <xf numFmtId="180" fontId="87" fillId="0" borderId="26" xfId="0" applyNumberFormat="1" applyFont="1" applyFill="1" applyBorder="1" applyAlignment="1">
      <alignment horizontal="left" vertical="center"/>
    </xf>
    <xf numFmtId="180" fontId="6" fillId="0" borderId="26" xfId="0" applyNumberFormat="1" applyFont="1" applyFill="1" applyBorder="1" applyAlignment="1">
      <alignment horizontal="left" vertical="center" wrapText="1"/>
    </xf>
    <xf numFmtId="173" fontId="73" fillId="0" borderId="26" xfId="0" applyNumberFormat="1" applyFont="1" applyFill="1" applyBorder="1" applyAlignment="1">
      <alignment horizontal="right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right" vertical="center" wrapText="1"/>
    </xf>
    <xf numFmtId="0" fontId="70" fillId="0" borderId="0" xfId="0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right" vertical="center"/>
    </xf>
    <xf numFmtId="173" fontId="70" fillId="0" borderId="26" xfId="0" applyNumberFormat="1" applyFont="1" applyFill="1" applyBorder="1" applyAlignment="1">
      <alignment horizontal="right" vertical="center" wrapText="1"/>
    </xf>
    <xf numFmtId="178" fontId="70" fillId="0" borderId="26" xfId="0" applyNumberFormat="1" applyFont="1" applyFill="1" applyBorder="1" applyAlignment="1">
      <alignment horizontal="center" vertical="center" wrapText="1"/>
    </xf>
    <xf numFmtId="178" fontId="70" fillId="0" borderId="26" xfId="0" applyNumberFormat="1" applyFont="1" applyFill="1" applyBorder="1" applyAlignment="1">
      <alignment horizontal="right" vertical="center" wrapText="1"/>
    </xf>
    <xf numFmtId="180" fontId="79" fillId="0" borderId="26" xfId="0" applyNumberFormat="1" applyFont="1" applyFill="1" applyBorder="1" applyAlignment="1">
      <alignment horizontal="center" vertical="center" wrapText="1"/>
    </xf>
    <xf numFmtId="170" fontId="70" fillId="0" borderId="0" xfId="0" applyNumberFormat="1" applyFont="1" applyFill="1" applyBorder="1" applyAlignment="1">
      <alignment horizontal="right" vertical="center" wrapText="1"/>
    </xf>
    <xf numFmtId="3" fontId="73" fillId="0" borderId="3" xfId="0" applyNumberFormat="1" applyFont="1" applyFill="1" applyBorder="1" applyAlignment="1">
      <alignment horizontal="right" vertical="center" wrapText="1"/>
    </xf>
    <xf numFmtId="3" fontId="70" fillId="0" borderId="3" xfId="0" applyNumberFormat="1" applyFont="1" applyFill="1" applyBorder="1" applyAlignment="1">
      <alignment horizontal="right" vertical="center" wrapText="1"/>
    </xf>
    <xf numFmtId="3" fontId="70" fillId="0" borderId="3" xfId="0" applyNumberFormat="1" applyFont="1" applyFill="1" applyBorder="1" applyAlignment="1">
      <alignment horizontal="right" vertical="center"/>
    </xf>
    <xf numFmtId="0" fontId="92" fillId="0" borderId="0" xfId="0" applyFont="1" applyFill="1" applyAlignment="1">
      <alignment vertical="center"/>
    </xf>
    <xf numFmtId="0" fontId="73" fillId="0" borderId="3" xfId="0" applyFont="1" applyFill="1" applyBorder="1" applyAlignment="1">
      <alignment horizontal="left" vertical="center" wrapText="1"/>
    </xf>
    <xf numFmtId="178" fontId="79" fillId="0" borderId="0" xfId="0" applyNumberFormat="1" applyFont="1" applyFill="1" applyBorder="1" applyAlignment="1">
      <alignment horizontal="right" vertical="center"/>
    </xf>
    <xf numFmtId="178" fontId="83" fillId="0" borderId="0" xfId="0" applyNumberFormat="1" applyFont="1" applyFill="1" applyAlignment="1">
      <alignment horizontal="left" vertical="center"/>
    </xf>
    <xf numFmtId="178" fontId="79" fillId="0" borderId="0" xfId="0" applyNumberFormat="1" applyFont="1" applyFill="1" applyAlignment="1">
      <alignment vertical="center"/>
    </xf>
    <xf numFmtId="0" fontId="5" fillId="0" borderId="3" xfId="0" quotePrefix="1" applyFont="1" applyFill="1" applyBorder="1" applyAlignment="1">
      <alignment horizontal="center" vertical="center"/>
    </xf>
    <xf numFmtId="178" fontId="79" fillId="0" borderId="26" xfId="0" applyNumberFormat="1" applyFont="1" applyFill="1" applyBorder="1" applyAlignment="1">
      <alignment horizontal="center" vertical="center" wrapText="1"/>
    </xf>
    <xf numFmtId="0" fontId="79" fillId="0" borderId="26" xfId="0" applyNumberFormat="1" applyFont="1" applyFill="1" applyBorder="1" applyAlignment="1">
      <alignment horizontal="center" vertical="center"/>
    </xf>
    <xf numFmtId="0" fontId="79" fillId="0" borderId="26" xfId="0" applyNumberFormat="1" applyFont="1" applyFill="1" applyBorder="1" applyAlignment="1">
      <alignment horizontal="center" vertical="center" wrapText="1"/>
    </xf>
    <xf numFmtId="178" fontId="79" fillId="29" borderId="26" xfId="182" applyNumberFormat="1" applyFont="1" applyFill="1" applyBorder="1" applyAlignment="1">
      <alignment vertical="center" wrapText="1"/>
      <protection locked="0"/>
    </xf>
    <xf numFmtId="1" fontId="79" fillId="29" borderId="26" xfId="0" applyNumberFormat="1" applyFont="1" applyFill="1" applyBorder="1" applyAlignment="1">
      <alignment horizontal="center" vertical="center"/>
    </xf>
    <xf numFmtId="178" fontId="79" fillId="29" borderId="26" xfId="0" applyNumberFormat="1" applyFont="1" applyFill="1" applyBorder="1" applyAlignment="1">
      <alignment horizontal="center" vertical="center" wrapText="1"/>
    </xf>
    <xf numFmtId="178" fontId="85" fillId="29" borderId="26" xfId="182" applyNumberFormat="1" applyFont="1" applyFill="1" applyBorder="1" applyAlignment="1">
      <alignment vertical="center" wrapText="1"/>
      <protection locked="0"/>
    </xf>
    <xf numFmtId="178" fontId="85" fillId="29" borderId="26" xfId="0" applyNumberFormat="1" applyFont="1" applyFill="1" applyBorder="1" applyAlignment="1">
      <alignment horizontal="center" vertical="center" wrapText="1"/>
    </xf>
    <xf numFmtId="178" fontId="85" fillId="0" borderId="26" xfId="0" applyNumberFormat="1" applyFont="1" applyFill="1" applyBorder="1" applyAlignment="1">
      <alignment horizontal="center" vertical="center" wrapText="1"/>
    </xf>
    <xf numFmtId="178" fontId="79" fillId="29" borderId="26" xfId="0" applyNumberFormat="1" applyFont="1" applyFill="1" applyBorder="1" applyAlignment="1">
      <alignment horizontal="right" vertical="center" wrapText="1"/>
    </xf>
    <xf numFmtId="178" fontId="79" fillId="0" borderId="26" xfId="0" applyNumberFormat="1" applyFont="1" applyFill="1" applyBorder="1" applyAlignment="1">
      <alignment horizontal="right" vertical="center" wrapText="1"/>
    </xf>
    <xf numFmtId="178" fontId="85" fillId="29" borderId="26" xfId="0" applyNumberFormat="1" applyFont="1" applyFill="1" applyBorder="1" applyAlignment="1">
      <alignment horizontal="right" vertical="center" wrapText="1"/>
    </xf>
    <xf numFmtId="178" fontId="85" fillId="0" borderId="26" xfId="0" applyNumberFormat="1" applyFont="1" applyFill="1" applyBorder="1" applyAlignment="1">
      <alignment horizontal="right" vertical="center" wrapText="1"/>
    </xf>
    <xf numFmtId="178" fontId="79" fillId="29" borderId="26" xfId="245" applyNumberFormat="1" applyFont="1" applyFill="1" applyBorder="1" applyAlignment="1">
      <alignment horizontal="left" vertical="center" wrapText="1"/>
    </xf>
    <xf numFmtId="3" fontId="79" fillId="29" borderId="26" xfId="0" applyNumberFormat="1" applyFont="1" applyFill="1" applyBorder="1" applyAlignment="1">
      <alignment horizontal="center" vertical="center"/>
    </xf>
    <xf numFmtId="178" fontId="79" fillId="29" borderId="26" xfId="0" applyNumberFormat="1" applyFont="1" applyFill="1" applyBorder="1" applyAlignment="1" applyProtection="1">
      <alignment horizontal="left" vertical="center" wrapText="1"/>
      <protection locked="0"/>
    </xf>
    <xf numFmtId="3" fontId="79" fillId="29" borderId="26" xfId="0" applyNumberFormat="1" applyFont="1" applyFill="1" applyBorder="1" applyAlignment="1">
      <alignment horizontal="center" vertical="center" wrapText="1"/>
    </xf>
    <xf numFmtId="178" fontId="85" fillId="29" borderId="26" xfId="0" applyNumberFormat="1" applyFont="1" applyFill="1" applyBorder="1" applyAlignment="1" applyProtection="1">
      <alignment horizontal="left" vertical="center" wrapText="1"/>
      <protection locked="0"/>
    </xf>
    <xf numFmtId="178" fontId="85" fillId="0" borderId="26" xfId="182" applyNumberFormat="1" applyFont="1" applyFill="1" applyBorder="1" applyAlignment="1">
      <alignment vertical="center" wrapText="1"/>
      <protection locked="0"/>
    </xf>
    <xf numFmtId="3" fontId="79" fillId="0" borderId="26" xfId="0" applyNumberFormat="1" applyFont="1" applyFill="1" applyBorder="1" applyAlignment="1">
      <alignment horizontal="center" vertical="center"/>
    </xf>
    <xf numFmtId="178" fontId="79" fillId="0" borderId="26" xfId="182" applyNumberFormat="1" applyFont="1" applyFill="1" applyBorder="1" applyAlignment="1">
      <alignment vertical="center" wrapText="1"/>
      <protection locked="0"/>
    </xf>
    <xf numFmtId="179" fontId="79" fillId="0" borderId="26" xfId="0" applyNumberFormat="1" applyFont="1" applyFill="1" applyBorder="1" applyAlignment="1">
      <alignment horizontal="center" vertical="center" wrapText="1"/>
    </xf>
    <xf numFmtId="178" fontId="79" fillId="29" borderId="26" xfId="0" applyNumberFormat="1" applyFont="1" applyFill="1" applyBorder="1" applyAlignment="1">
      <alignment horizontal="center" vertical="center"/>
    </xf>
    <xf numFmtId="178" fontId="91" fillId="0" borderId="26" xfId="0" applyNumberFormat="1" applyFont="1" applyFill="1" applyBorder="1" applyAlignment="1">
      <alignment horizontal="center" vertical="center" wrapText="1"/>
    </xf>
    <xf numFmtId="178" fontId="78" fillId="0" borderId="26" xfId="0" applyNumberFormat="1" applyFont="1" applyFill="1" applyBorder="1" applyAlignment="1">
      <alignment horizontal="center" vertical="center" wrapText="1"/>
    </xf>
    <xf numFmtId="178" fontId="70" fillId="0" borderId="3" xfId="0" applyNumberFormat="1" applyFont="1" applyFill="1" applyBorder="1" applyAlignment="1">
      <alignment horizontal="center" vertical="center" wrapText="1"/>
    </xf>
    <xf numFmtId="178" fontId="70" fillId="0" borderId="18" xfId="0" applyNumberFormat="1" applyFont="1" applyFill="1" applyBorder="1" applyAlignment="1">
      <alignment horizontal="center" vertical="center" wrapText="1"/>
    </xf>
    <xf numFmtId="178" fontId="70" fillId="0" borderId="0" xfId="0" applyNumberFormat="1" applyFont="1" applyFill="1" applyBorder="1" applyAlignment="1">
      <alignment horizontal="center" vertical="center" wrapText="1"/>
    </xf>
    <xf numFmtId="180" fontId="73" fillId="0" borderId="3" xfId="0" applyNumberFormat="1" applyFont="1" applyFill="1" applyBorder="1" applyAlignment="1">
      <alignment horizontal="center" vertical="center" wrapText="1"/>
    </xf>
    <xf numFmtId="0" fontId="6" fillId="0" borderId="3" xfId="0" quotePrefix="1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87" fillId="0" borderId="3" xfId="0" applyFont="1" applyFill="1" applyBorder="1" applyAlignment="1">
      <alignment horizontal="left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9" fontId="70" fillId="0" borderId="3" xfId="0" applyNumberFormat="1" applyFont="1" applyFill="1" applyBorder="1" applyAlignment="1">
      <alignment horizontal="center" vertical="center" wrapText="1"/>
    </xf>
    <xf numFmtId="178" fontId="79" fillId="29" borderId="26" xfId="0" applyNumberFormat="1" applyFont="1" applyFill="1" applyBorder="1" applyAlignment="1">
      <alignment horizontal="center" vertical="center" wrapText="1"/>
    </xf>
    <xf numFmtId="178" fontId="79" fillId="0" borderId="26" xfId="0" applyNumberFormat="1" applyFont="1" applyFill="1" applyBorder="1" applyAlignment="1">
      <alignment horizontal="center" vertical="center" wrapText="1"/>
    </xf>
    <xf numFmtId="0" fontId="79" fillId="0" borderId="26" xfId="0" applyNumberFormat="1" applyFont="1" applyFill="1" applyBorder="1" applyAlignment="1">
      <alignment horizontal="center" vertical="center" wrapText="1"/>
    </xf>
    <xf numFmtId="173" fontId="85" fillId="0" borderId="3" xfId="0" applyNumberFormat="1" applyFont="1" applyFill="1" applyBorder="1" applyAlignment="1">
      <alignment horizontal="right" vertical="center" wrapText="1"/>
    </xf>
    <xf numFmtId="0" fontId="79" fillId="0" borderId="0" xfId="0" applyFont="1" applyFill="1" applyBorder="1" applyAlignment="1">
      <alignment vertical="center"/>
    </xf>
    <xf numFmtId="0" fontId="79" fillId="0" borderId="0" xfId="0" applyFont="1" applyFill="1" applyBorder="1" applyAlignment="1">
      <alignment horizontal="center" vertical="center"/>
    </xf>
    <xf numFmtId="0" fontId="85" fillId="0" borderId="0" xfId="0" applyFont="1" applyFill="1" applyBorder="1" applyAlignment="1">
      <alignment horizontal="right" vertical="center"/>
    </xf>
    <xf numFmtId="0" fontId="85" fillId="0" borderId="0" xfId="0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center" vertical="center" wrapText="1"/>
    </xf>
    <xf numFmtId="0" fontId="81" fillId="0" borderId="0" xfId="0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 wrapText="1" shrinkToFit="1"/>
    </xf>
    <xf numFmtId="0" fontId="85" fillId="0" borderId="0" xfId="0" applyFont="1" applyFill="1" applyBorder="1" applyAlignment="1">
      <alignment vertical="center"/>
    </xf>
    <xf numFmtId="0" fontId="85" fillId="0" borderId="3" xfId="0" applyFont="1" applyFill="1" applyBorder="1" applyAlignment="1">
      <alignment horizontal="left" vertical="center" wrapText="1"/>
    </xf>
    <xf numFmtId="0" fontId="85" fillId="0" borderId="3" xfId="0" quotePrefix="1" applyFont="1" applyFill="1" applyBorder="1" applyAlignment="1">
      <alignment horizontal="center" vertical="center"/>
    </xf>
    <xf numFmtId="49" fontId="85" fillId="0" borderId="3" xfId="0" applyNumberFormat="1" applyFont="1" applyFill="1" applyBorder="1" applyAlignment="1">
      <alignment horizontal="left" vertical="center" wrapText="1"/>
    </xf>
    <xf numFmtId="0" fontId="79" fillId="0" borderId="3" xfId="0" applyFont="1" applyFill="1" applyBorder="1" applyAlignment="1">
      <alignment horizontal="left" vertical="center" wrapText="1"/>
    </xf>
    <xf numFmtId="49" fontId="79" fillId="0" borderId="3" xfId="0" applyNumberFormat="1" applyFont="1" applyFill="1" applyBorder="1" applyAlignment="1">
      <alignment horizontal="left" vertical="center" wrapText="1"/>
    </xf>
    <xf numFmtId="0" fontId="79" fillId="0" borderId="0" xfId="0" applyFont="1" applyFill="1" applyAlignment="1">
      <alignment vertical="center"/>
    </xf>
    <xf numFmtId="0" fontId="85" fillId="0" borderId="3" xfId="0" applyFont="1" applyFill="1" applyBorder="1" applyAlignment="1">
      <alignment horizontal="center" vertical="center" wrapText="1"/>
    </xf>
    <xf numFmtId="0" fontId="79" fillId="0" borderId="3" xfId="0" quotePrefix="1" applyFont="1" applyFill="1" applyBorder="1" applyAlignment="1">
      <alignment horizontal="center" vertical="center"/>
    </xf>
    <xf numFmtId="179" fontId="70" fillId="0" borderId="3" xfId="0" applyNumberFormat="1" applyFont="1" applyFill="1" applyBorder="1" applyAlignment="1">
      <alignment horizontal="right" vertical="center" wrapText="1"/>
    </xf>
    <xf numFmtId="179" fontId="79" fillId="0" borderId="3" xfId="0" applyNumberFormat="1" applyFont="1" applyFill="1" applyBorder="1" applyAlignment="1">
      <alignment horizontal="center" vertical="center" wrapText="1"/>
    </xf>
    <xf numFmtId="173" fontId="6" fillId="0" borderId="3" xfId="0" applyNumberFormat="1" applyFont="1" applyFill="1" applyBorder="1" applyAlignment="1">
      <alignment horizontal="right" vertical="center" wrapText="1"/>
    </xf>
    <xf numFmtId="178" fontId="79" fillId="0" borderId="26" xfId="0" applyNumberFormat="1" applyFont="1" applyFill="1" applyBorder="1" applyAlignment="1">
      <alignment horizontal="left" vertical="center" wrapText="1"/>
    </xf>
    <xf numFmtId="179" fontId="79" fillId="0" borderId="3" xfId="0" applyNumberFormat="1" applyFont="1" applyFill="1" applyBorder="1" applyAlignment="1">
      <alignment horizontal="right" vertical="center" wrapText="1"/>
    </xf>
    <xf numFmtId="179" fontId="85" fillId="0" borderId="3" xfId="0" applyNumberFormat="1" applyFont="1" applyFill="1" applyBorder="1" applyAlignment="1">
      <alignment horizontal="center" vertical="center" wrapText="1"/>
    </xf>
    <xf numFmtId="173" fontId="79" fillId="0" borderId="3" xfId="0" applyNumberFormat="1" applyFont="1" applyFill="1" applyBorder="1" applyAlignment="1">
      <alignment horizontal="right" vertical="center" wrapText="1"/>
    </xf>
    <xf numFmtId="0" fontId="85" fillId="0" borderId="0" xfId="0" applyFont="1" applyFill="1" applyBorder="1" applyAlignment="1">
      <alignment horizontal="left" vertical="center" wrapText="1"/>
    </xf>
    <xf numFmtId="0" fontId="85" fillId="0" borderId="0" xfId="0" quotePrefix="1" applyFont="1" applyFill="1" applyBorder="1" applyAlignment="1">
      <alignment horizontal="center"/>
    </xf>
    <xf numFmtId="173" fontId="85" fillId="0" borderId="0" xfId="0" applyNumberFormat="1" applyFont="1" applyFill="1" applyBorder="1" applyAlignment="1">
      <alignment horizontal="center" vertical="center" wrapText="1"/>
    </xf>
    <xf numFmtId="49" fontId="85" fillId="0" borderId="0" xfId="0" applyNumberFormat="1" applyFont="1" applyFill="1" applyBorder="1" applyAlignment="1">
      <alignment horizontal="left" vertical="center" wrapText="1"/>
    </xf>
    <xf numFmtId="0" fontId="79" fillId="0" borderId="0" xfId="0" applyFont="1" applyFill="1" applyBorder="1" applyAlignment="1">
      <alignment horizontal="left" vertical="center" wrapText="1"/>
    </xf>
    <xf numFmtId="170" fontId="79" fillId="0" borderId="0" xfId="0" applyNumberFormat="1" applyFont="1" applyFill="1" applyBorder="1" applyAlignment="1">
      <alignment horizontal="center" vertical="center" wrapText="1"/>
    </xf>
    <xf numFmtId="170" fontId="79" fillId="0" borderId="0" xfId="0" applyNumberFormat="1" applyFont="1" applyFill="1" applyBorder="1" applyAlignment="1">
      <alignment horizontal="right" vertical="center" wrapText="1"/>
    </xf>
    <xf numFmtId="0" fontId="77" fillId="0" borderId="0" xfId="0" applyFont="1" applyFill="1" applyBorder="1" applyAlignment="1">
      <alignment horizontal="center" vertical="center" wrapText="1"/>
    </xf>
    <xf numFmtId="0" fontId="79" fillId="0" borderId="0" xfId="0" quotePrefix="1" applyFont="1" applyFill="1" applyBorder="1" applyAlignment="1">
      <alignment horizontal="center" vertical="center"/>
    </xf>
    <xf numFmtId="170" fontId="81" fillId="0" borderId="0" xfId="0" applyNumberFormat="1" applyFont="1" applyFill="1" applyBorder="1" applyAlignment="1">
      <alignment vertical="center"/>
    </xf>
    <xf numFmtId="0" fontId="79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/>
    </xf>
    <xf numFmtId="0" fontId="89" fillId="0" borderId="0" xfId="0" applyFont="1" applyFill="1" applyBorder="1" applyAlignment="1">
      <alignment horizontal="center" vertical="center" wrapText="1"/>
    </xf>
    <xf numFmtId="170" fontId="6" fillId="0" borderId="0" xfId="0" quotePrefix="1" applyNumberFormat="1" applyFont="1" applyFill="1" applyBorder="1" applyAlignment="1">
      <alignment vertical="center" wrapText="1"/>
    </xf>
    <xf numFmtId="0" fontId="87" fillId="0" borderId="0" xfId="0" applyFont="1" applyFill="1" applyBorder="1" applyAlignment="1">
      <alignment horizontal="center" vertical="center"/>
    </xf>
    <xf numFmtId="0" fontId="85" fillId="0" borderId="3" xfId="245" applyFont="1" applyFill="1" applyBorder="1" applyAlignment="1">
      <alignment horizontal="left" vertical="center" wrapText="1"/>
    </xf>
    <xf numFmtId="0" fontId="73" fillId="0" borderId="3" xfId="0" applyFont="1" applyFill="1" applyBorder="1" applyAlignment="1">
      <alignment horizontal="center" vertical="center"/>
    </xf>
    <xf numFmtId="0" fontId="79" fillId="0" borderId="3" xfId="245" applyFont="1" applyFill="1" applyBorder="1" applyAlignment="1">
      <alignment horizontal="left" vertical="center" wrapText="1"/>
    </xf>
    <xf numFmtId="0" fontId="73" fillId="0" borderId="3" xfId="245" applyFont="1" applyFill="1" applyBorder="1" applyAlignment="1">
      <alignment horizontal="left" vertical="center" wrapText="1"/>
    </xf>
    <xf numFmtId="0" fontId="70" fillId="0" borderId="3" xfId="245" applyFont="1" applyFill="1" applyBorder="1" applyAlignment="1">
      <alignment horizontal="left" vertical="center" wrapText="1"/>
    </xf>
    <xf numFmtId="0" fontId="73" fillId="0" borderId="3" xfId="245" applyFont="1" applyFill="1" applyBorder="1" applyAlignment="1">
      <alignment horizontal="center" vertical="center"/>
    </xf>
    <xf numFmtId="0" fontId="70" fillId="0" borderId="0" xfId="245" applyFont="1" applyFill="1" applyBorder="1" applyAlignment="1">
      <alignment horizontal="left" vertical="center" wrapText="1"/>
    </xf>
    <xf numFmtId="0" fontId="70" fillId="0" borderId="0" xfId="0" quotePrefix="1" applyFont="1" applyFill="1" applyBorder="1" applyAlignment="1">
      <alignment horizontal="center" vertical="center"/>
    </xf>
    <xf numFmtId="170" fontId="72" fillId="0" borderId="0" xfId="0" applyNumberFormat="1" applyFont="1" applyFill="1" applyBorder="1" applyAlignment="1">
      <alignment vertical="center"/>
    </xf>
    <xf numFmtId="0" fontId="70" fillId="0" borderId="0" xfId="0" applyFont="1" applyFill="1" applyAlignment="1">
      <alignment horizontal="left" vertical="center"/>
    </xf>
    <xf numFmtId="0" fontId="72" fillId="0" borderId="0" xfId="0" applyFont="1" applyFill="1" applyBorder="1" applyAlignment="1">
      <alignment horizontal="center" vertical="center"/>
    </xf>
    <xf numFmtId="0" fontId="73" fillId="0" borderId="15" xfId="245" applyFont="1" applyFill="1" applyBorder="1" applyAlignment="1">
      <alignment horizontal="center" vertical="center" wrapText="1"/>
    </xf>
    <xf numFmtId="0" fontId="73" fillId="0" borderId="15" xfId="245" applyFont="1" applyFill="1" applyBorder="1" applyAlignment="1">
      <alignment horizontal="left" vertical="center" wrapText="1"/>
    </xf>
    <xf numFmtId="0" fontId="73" fillId="0" borderId="14" xfId="245" applyFont="1" applyFill="1" applyBorder="1" applyAlignment="1">
      <alignment horizontal="left" vertical="center" wrapText="1"/>
    </xf>
    <xf numFmtId="0" fontId="73" fillId="0" borderId="16" xfId="245" applyFont="1" applyFill="1" applyBorder="1" applyAlignment="1">
      <alignment horizontal="left" vertical="center" wrapText="1"/>
    </xf>
    <xf numFmtId="0" fontId="71" fillId="0" borderId="0" xfId="245" applyFont="1" applyFill="1"/>
    <xf numFmtId="0" fontId="73" fillId="0" borderId="19" xfId="0" applyFont="1" applyFill="1" applyBorder="1" applyAlignment="1">
      <alignment horizontal="left" vertical="center" wrapText="1"/>
    </xf>
    <xf numFmtId="0" fontId="73" fillId="0" borderId="19" xfId="0" quotePrefix="1" applyFont="1" applyFill="1" applyBorder="1" applyAlignment="1">
      <alignment horizontal="center" vertical="center"/>
    </xf>
    <xf numFmtId="0" fontId="70" fillId="0" borderId="3" xfId="0" quotePrefix="1" applyFont="1" applyFill="1" applyBorder="1" applyAlignment="1">
      <alignment horizontal="center" vertical="center"/>
    </xf>
    <xf numFmtId="179" fontId="73" fillId="0" borderId="14" xfId="245" applyNumberFormat="1" applyFont="1" applyFill="1" applyBorder="1" applyAlignment="1">
      <alignment horizontal="left" vertical="center" wrapText="1"/>
    </xf>
    <xf numFmtId="179" fontId="73" fillId="0" borderId="16" xfId="245" applyNumberFormat="1" applyFont="1" applyFill="1" applyBorder="1" applyAlignment="1">
      <alignment horizontal="left" vertical="center" wrapText="1"/>
    </xf>
    <xf numFmtId="179" fontId="73" fillId="0" borderId="3" xfId="0" applyNumberFormat="1" applyFont="1" applyFill="1" applyBorder="1" applyAlignment="1">
      <alignment horizontal="center" vertical="center" wrapText="1"/>
    </xf>
    <xf numFmtId="0" fontId="70" fillId="0" borderId="19" xfId="0" applyFont="1" applyFill="1" applyBorder="1" applyAlignment="1">
      <alignment horizontal="left" vertical="center" wrapText="1"/>
    </xf>
    <xf numFmtId="0" fontId="70" fillId="0" borderId="19" xfId="0" quotePrefix="1" applyFont="1" applyFill="1" applyBorder="1" applyAlignment="1">
      <alignment horizontal="center" vertical="center"/>
    </xf>
    <xf numFmtId="0" fontId="73" fillId="0" borderId="3" xfId="0" quotePrefix="1" applyFont="1" applyFill="1" applyBorder="1" applyAlignment="1">
      <alignment horizontal="center" vertical="center"/>
    </xf>
    <xf numFmtId="0" fontId="73" fillId="0" borderId="0" xfId="0" quotePrefix="1" applyFont="1" applyFill="1" applyBorder="1" applyAlignment="1">
      <alignment horizontal="center" vertical="center"/>
    </xf>
    <xf numFmtId="169" fontId="73" fillId="0" borderId="0" xfId="0" applyNumberFormat="1" applyFont="1" applyFill="1" applyBorder="1" applyAlignment="1">
      <alignment horizontal="center" vertical="center" wrapText="1"/>
    </xf>
    <xf numFmtId="169" fontId="73" fillId="0" borderId="0" xfId="0" applyNumberFormat="1" applyFont="1" applyFill="1" applyBorder="1" applyAlignment="1">
      <alignment horizontal="right" vertical="center" wrapText="1"/>
    </xf>
    <xf numFmtId="169" fontId="73" fillId="0" borderId="0" xfId="0" applyNumberFormat="1" applyFont="1" applyFill="1" applyBorder="1" applyAlignment="1">
      <alignment horizontal="right" vertical="center"/>
    </xf>
    <xf numFmtId="0" fontId="73" fillId="0" borderId="0" xfId="0" applyFont="1" applyFill="1" applyAlignment="1">
      <alignment vertical="center"/>
    </xf>
    <xf numFmtId="0" fontId="8" fillId="0" borderId="3" xfId="0" applyFont="1" applyFill="1" applyBorder="1" applyAlignment="1">
      <alignment horizontal="left" vertical="center" wrapText="1"/>
    </xf>
    <xf numFmtId="178" fontId="73" fillId="0" borderId="26" xfId="0" applyNumberFormat="1" applyFont="1" applyFill="1" applyBorder="1" applyAlignment="1">
      <alignment horizontal="center" vertical="center" wrapText="1"/>
    </xf>
    <xf numFmtId="178" fontId="70" fillId="0" borderId="26" xfId="0" applyNumberFormat="1" applyFont="1" applyFill="1" applyBorder="1" applyAlignment="1">
      <alignment vertical="center"/>
    </xf>
    <xf numFmtId="0" fontId="70" fillId="0" borderId="26" xfId="0" applyFont="1" applyFill="1" applyBorder="1" applyAlignment="1">
      <alignment horizontal="left" vertical="center" wrapText="1"/>
    </xf>
    <xf numFmtId="0" fontId="70" fillId="0" borderId="26" xfId="0" quotePrefix="1" applyFont="1" applyFill="1" applyBorder="1" applyAlignment="1">
      <alignment horizontal="center" vertical="center"/>
    </xf>
    <xf numFmtId="0" fontId="73" fillId="0" borderId="2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179" fontId="72" fillId="0" borderId="3" xfId="0" applyNumberFormat="1" applyFont="1" applyFill="1" applyBorder="1" applyAlignment="1">
      <alignment horizontal="center" vertical="center" wrapText="1"/>
    </xf>
    <xf numFmtId="178" fontId="73" fillId="0" borderId="3" xfId="0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horizontal="left" vertical="center" wrapText="1"/>
    </xf>
    <xf numFmtId="179" fontId="72" fillId="0" borderId="3" xfId="0" applyNumberFormat="1" applyFont="1" applyFill="1" applyBorder="1" applyAlignment="1">
      <alignment vertical="center"/>
    </xf>
    <xf numFmtId="179" fontId="72" fillId="0" borderId="26" xfId="0" applyNumberFormat="1" applyFont="1" applyFill="1" applyBorder="1" applyAlignment="1">
      <alignment vertical="center"/>
    </xf>
    <xf numFmtId="0" fontId="73" fillId="0" borderId="26" xfId="0" quotePrefix="1" applyFont="1" applyFill="1" applyBorder="1" applyAlignment="1">
      <alignment horizontal="center" vertical="center"/>
    </xf>
    <xf numFmtId="179" fontId="70" fillId="0" borderId="0" xfId="0" applyNumberFormat="1" applyFont="1" applyFill="1" applyBorder="1" applyAlignment="1">
      <alignment horizontal="center" vertical="center" wrapText="1"/>
    </xf>
    <xf numFmtId="179" fontId="73" fillId="0" borderId="0" xfId="0" applyNumberFormat="1" applyFont="1" applyFill="1" applyBorder="1" applyAlignment="1">
      <alignment vertical="center"/>
    </xf>
    <xf numFmtId="170" fontId="70" fillId="0" borderId="0" xfId="0" quotePrefix="1" applyNumberFormat="1" applyFont="1" applyFill="1" applyBorder="1" applyAlignment="1">
      <alignment vertical="center" wrapText="1"/>
    </xf>
    <xf numFmtId="0" fontId="70" fillId="0" borderId="0" xfId="0" applyFont="1" applyFill="1" applyBorder="1"/>
    <xf numFmtId="0" fontId="70" fillId="0" borderId="0" xfId="0" applyFont="1" applyFill="1" applyBorder="1" applyAlignment="1">
      <alignment horizontal="left" vertical="center" wrapText="1" shrinkToFit="1"/>
    </xf>
    <xf numFmtId="0" fontId="70" fillId="0" borderId="15" xfId="0" applyFont="1" applyFill="1" applyBorder="1" applyAlignment="1">
      <alignment vertical="center" wrapText="1"/>
    </xf>
    <xf numFmtId="1" fontId="70" fillId="0" borderId="0" xfId="0" applyNumberFormat="1" applyFont="1" applyFill="1" applyBorder="1" applyAlignment="1">
      <alignment horizontal="center" vertical="center"/>
    </xf>
    <xf numFmtId="173" fontId="73" fillId="0" borderId="26" xfId="0" applyNumberFormat="1" applyFont="1" applyFill="1" applyBorder="1" applyAlignment="1">
      <alignment horizontal="center" vertical="center" wrapText="1"/>
    </xf>
    <xf numFmtId="173" fontId="70" fillId="0" borderId="26" xfId="0" applyNumberFormat="1" applyFont="1" applyFill="1" applyBorder="1" applyAlignment="1">
      <alignment horizontal="center" vertical="center" wrapText="1"/>
    </xf>
    <xf numFmtId="0" fontId="88" fillId="0" borderId="26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center" vertical="center" wrapText="1"/>
    </xf>
    <xf numFmtId="178" fontId="6" fillId="0" borderId="26" xfId="0" applyNumberFormat="1" applyFont="1" applyFill="1" applyBorder="1" applyAlignment="1">
      <alignment horizontal="center" vertical="center" wrapText="1"/>
    </xf>
    <xf numFmtId="178" fontId="79" fillId="0" borderId="26" xfId="0" applyNumberFormat="1" applyFont="1" applyFill="1" applyBorder="1" applyAlignment="1">
      <alignment horizontal="center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78" fontId="6" fillId="0" borderId="26" xfId="0" applyNumberFormat="1" applyFont="1" applyFill="1" applyBorder="1" applyAlignment="1">
      <alignment horizontal="right" vertical="center" wrapText="1"/>
    </xf>
    <xf numFmtId="173" fontId="85" fillId="0" borderId="19" xfId="0" applyNumberFormat="1" applyFont="1" applyFill="1" applyBorder="1" applyAlignment="1">
      <alignment horizontal="center" vertical="center" wrapText="1"/>
    </xf>
    <xf numFmtId="173" fontId="79" fillId="0" borderId="19" xfId="0" applyNumberFormat="1" applyFont="1" applyFill="1" applyBorder="1" applyAlignment="1">
      <alignment horizontal="center" vertical="center" wrapText="1"/>
    </xf>
    <xf numFmtId="173" fontId="79" fillId="29" borderId="19" xfId="0" applyNumberFormat="1" applyFont="1" applyFill="1" applyBorder="1" applyAlignment="1">
      <alignment horizontal="center" vertical="center" wrapText="1"/>
    </xf>
    <xf numFmtId="173" fontId="85" fillId="29" borderId="19" xfId="0" applyNumberFormat="1" applyFont="1" applyFill="1" applyBorder="1" applyAlignment="1">
      <alignment horizontal="center" vertical="center" wrapText="1"/>
    </xf>
    <xf numFmtId="179" fontId="85" fillId="29" borderId="19" xfId="0" applyNumberFormat="1" applyFont="1" applyFill="1" applyBorder="1" applyAlignment="1">
      <alignment horizontal="center" vertical="center" wrapText="1"/>
    </xf>
    <xf numFmtId="179" fontId="79" fillId="29" borderId="19" xfId="0" applyNumberFormat="1" applyFont="1" applyFill="1" applyBorder="1" applyAlignment="1">
      <alignment horizontal="center" vertical="center" wrapText="1"/>
    </xf>
    <xf numFmtId="178" fontId="70" fillId="0" borderId="27" xfId="0" applyNumberFormat="1" applyFont="1" applyFill="1" applyBorder="1" applyAlignment="1">
      <alignment horizontal="right" vertical="center" wrapText="1"/>
    </xf>
    <xf numFmtId="178" fontId="6" fillId="0" borderId="27" xfId="0" applyNumberFormat="1" applyFont="1" applyFill="1" applyBorder="1" applyAlignment="1">
      <alignment horizontal="right" vertical="center" wrapText="1"/>
    </xf>
    <xf numFmtId="180" fontId="87" fillId="0" borderId="27" xfId="0" applyNumberFormat="1" applyFont="1" applyFill="1" applyBorder="1" applyAlignment="1">
      <alignment horizontal="center" vertical="center" wrapText="1"/>
    </xf>
    <xf numFmtId="173" fontId="79" fillId="29" borderId="26" xfId="0" applyNumberFormat="1" applyFont="1" applyFill="1" applyBorder="1" applyAlignment="1">
      <alignment horizontal="center" vertical="center" wrapText="1"/>
    </xf>
    <xf numFmtId="173" fontId="79" fillId="0" borderId="26" xfId="0" applyNumberFormat="1" applyFont="1" applyFill="1" applyBorder="1" applyAlignment="1">
      <alignment horizontal="center" vertical="center" wrapText="1"/>
    </xf>
    <xf numFmtId="178" fontId="79" fillId="0" borderId="26" xfId="0" applyNumberFormat="1" applyFont="1" applyFill="1" applyBorder="1" applyAlignment="1">
      <alignment horizontal="center" vertical="center" wrapText="1"/>
    </xf>
    <xf numFmtId="178" fontId="79" fillId="29" borderId="26" xfId="0" applyNumberFormat="1" applyFont="1" applyFill="1" applyBorder="1" applyAlignment="1">
      <alignment horizontal="center" vertical="center" wrapText="1"/>
    </xf>
    <xf numFmtId="178" fontId="79" fillId="0" borderId="26" xfId="0" applyNumberFormat="1" applyFont="1" applyFill="1" applyBorder="1" applyAlignment="1">
      <alignment horizontal="center" vertical="center" wrapText="1"/>
    </xf>
    <xf numFmtId="180" fontId="6" fillId="0" borderId="28" xfId="0" applyNumberFormat="1" applyFont="1" applyFill="1" applyBorder="1" applyAlignment="1">
      <alignment horizontal="left" vertical="center" wrapText="1"/>
    </xf>
    <xf numFmtId="0" fontId="70" fillId="0" borderId="28" xfId="0" quotePrefix="1" applyFont="1" applyFill="1" applyBorder="1" applyAlignment="1">
      <alignment horizontal="center" vertical="center"/>
    </xf>
    <xf numFmtId="178" fontId="70" fillId="0" borderId="28" xfId="0" applyNumberFormat="1" applyFont="1" applyFill="1" applyBorder="1" applyAlignment="1">
      <alignment horizontal="right" vertical="center" wrapText="1"/>
    </xf>
    <xf numFmtId="173" fontId="70" fillId="0" borderId="28" xfId="0" applyNumberFormat="1" applyFont="1" applyFill="1" applyBorder="1" applyAlignment="1">
      <alignment horizontal="right" vertical="center" wrapText="1"/>
    </xf>
    <xf numFmtId="173" fontId="73" fillId="0" borderId="28" xfId="0" applyNumberFormat="1" applyFont="1" applyFill="1" applyBorder="1" applyAlignment="1">
      <alignment horizontal="right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178" fontId="79" fillId="0" borderId="26" xfId="0" applyNumberFormat="1" applyFont="1" applyFill="1" applyBorder="1" applyAlignment="1">
      <alignment horizontal="center" vertical="center" wrapText="1"/>
    </xf>
    <xf numFmtId="178" fontId="79" fillId="0" borderId="26" xfId="0" applyNumberFormat="1" applyFont="1" applyFill="1" applyBorder="1" applyAlignment="1">
      <alignment horizontal="center" vertical="center" wrapText="1"/>
    </xf>
    <xf numFmtId="173" fontId="73" fillId="0" borderId="28" xfId="0" applyNumberFormat="1" applyFont="1" applyFill="1" applyBorder="1" applyAlignment="1">
      <alignment horizontal="center" vertical="center" wrapText="1"/>
    </xf>
    <xf numFmtId="173" fontId="70" fillId="0" borderId="28" xfId="0" applyNumberFormat="1" applyFont="1" applyFill="1" applyBorder="1" applyAlignment="1">
      <alignment horizontal="center" vertical="center" wrapText="1"/>
    </xf>
    <xf numFmtId="0" fontId="73" fillId="0" borderId="28" xfId="0" applyFont="1" applyFill="1" applyBorder="1" applyAlignment="1">
      <alignment vertical="center" wrapText="1"/>
    </xf>
    <xf numFmtId="178" fontId="88" fillId="0" borderId="28" xfId="0" applyNumberFormat="1" applyFont="1" applyFill="1" applyBorder="1" applyAlignment="1">
      <alignment horizontal="center" vertical="center" wrapText="1"/>
    </xf>
    <xf numFmtId="178" fontId="88" fillId="0" borderId="28" xfId="0" applyNumberFormat="1" applyFont="1" applyFill="1" applyBorder="1" applyAlignment="1">
      <alignment horizontal="right" vertical="center" wrapText="1"/>
    </xf>
    <xf numFmtId="178" fontId="6" fillId="0" borderId="28" xfId="0" applyNumberFormat="1" applyFont="1" applyFill="1" applyBorder="1" applyAlignment="1">
      <alignment horizontal="right" vertical="center" wrapText="1"/>
    </xf>
    <xf numFmtId="0" fontId="88" fillId="0" borderId="28" xfId="0" applyFont="1" applyFill="1" applyBorder="1" applyAlignment="1">
      <alignment horizontal="left" vertical="center" wrapText="1"/>
    </xf>
    <xf numFmtId="173" fontId="6" fillId="0" borderId="28" xfId="0" applyNumberFormat="1" applyFont="1" applyFill="1" applyBorder="1" applyAlignment="1">
      <alignment horizontal="right" vertical="center" wrapText="1"/>
    </xf>
    <xf numFmtId="178" fontId="6" fillId="0" borderId="28" xfId="0" applyNumberFormat="1" applyFont="1" applyFill="1" applyBorder="1" applyAlignment="1">
      <alignment horizontal="center" vertical="center" wrapText="1"/>
    </xf>
    <xf numFmtId="178" fontId="70" fillId="0" borderId="28" xfId="0" applyNumberFormat="1" applyFont="1" applyFill="1" applyBorder="1" applyAlignment="1">
      <alignment horizontal="center" vertical="center" wrapText="1"/>
    </xf>
    <xf numFmtId="0" fontId="87" fillId="0" borderId="28" xfId="0" applyFont="1" applyFill="1" applyBorder="1" applyAlignment="1">
      <alignment horizontal="left" vertical="center"/>
    </xf>
    <xf numFmtId="180" fontId="87" fillId="0" borderId="28" xfId="0" applyNumberFormat="1" applyFont="1" applyFill="1" applyBorder="1" applyAlignment="1">
      <alignment horizontal="center" vertical="center" wrapText="1"/>
    </xf>
    <xf numFmtId="180" fontId="79" fillId="0" borderId="28" xfId="0" applyNumberFormat="1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left" vertical="center" wrapText="1"/>
    </xf>
    <xf numFmtId="180" fontId="87" fillId="0" borderId="28" xfId="0" applyNumberFormat="1" applyFont="1" applyFill="1" applyBorder="1" applyAlignment="1">
      <alignment horizontal="left" vertical="center"/>
    </xf>
    <xf numFmtId="3" fontId="70" fillId="0" borderId="28" xfId="0" applyNumberFormat="1" applyFont="1" applyFill="1" applyBorder="1" applyAlignment="1">
      <alignment horizontal="right" vertical="center" wrapText="1"/>
    </xf>
    <xf numFmtId="3" fontId="70" fillId="0" borderId="28" xfId="0" applyNumberFormat="1" applyFont="1" applyFill="1" applyBorder="1" applyAlignment="1">
      <alignment horizontal="right" vertical="center"/>
    </xf>
    <xf numFmtId="0" fontId="70" fillId="0" borderId="28" xfId="0" applyFont="1" applyFill="1" applyBorder="1" applyAlignment="1">
      <alignment horizontal="right" vertical="center"/>
    </xf>
    <xf numFmtId="0" fontId="88" fillId="0" borderId="29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 wrapText="1"/>
    </xf>
    <xf numFmtId="178" fontId="88" fillId="0" borderId="29" xfId="0" applyNumberFormat="1" applyFont="1" applyFill="1" applyBorder="1" applyAlignment="1">
      <alignment horizontal="center" vertical="center" wrapText="1"/>
    </xf>
    <xf numFmtId="178" fontId="6" fillId="0" borderId="29" xfId="0" applyNumberFormat="1" applyFont="1" applyFill="1" applyBorder="1" applyAlignment="1">
      <alignment horizontal="center" vertical="center" wrapText="1"/>
    </xf>
    <xf numFmtId="0" fontId="5" fillId="0" borderId="29" xfId="0" quotePrefix="1" applyFont="1" applyFill="1" applyBorder="1" applyAlignment="1">
      <alignment horizontal="center" vertical="center"/>
    </xf>
    <xf numFmtId="0" fontId="6" fillId="0" borderId="29" xfId="0" quotePrefix="1" applyFont="1" applyFill="1" applyBorder="1" applyAlignment="1">
      <alignment horizontal="center" vertical="center"/>
    </xf>
    <xf numFmtId="178" fontId="88" fillId="0" borderId="29" xfId="0" applyNumberFormat="1" applyFont="1" applyFill="1" applyBorder="1" applyAlignment="1">
      <alignment horizontal="right" vertical="center" wrapText="1"/>
    </xf>
    <xf numFmtId="178" fontId="6" fillId="0" borderId="29" xfId="0" applyNumberFormat="1" applyFont="1" applyFill="1" applyBorder="1" applyAlignment="1">
      <alignment horizontal="right" vertical="center" wrapText="1"/>
    </xf>
    <xf numFmtId="173" fontId="6" fillId="0" borderId="29" xfId="0" applyNumberFormat="1" applyFont="1" applyFill="1" applyBorder="1" applyAlignment="1">
      <alignment horizontal="right" vertical="center" wrapText="1"/>
    </xf>
    <xf numFmtId="180" fontId="6" fillId="0" borderId="29" xfId="0" applyNumberFormat="1" applyFont="1" applyFill="1" applyBorder="1" applyAlignment="1">
      <alignment horizontal="left" vertical="center" wrapText="1"/>
    </xf>
    <xf numFmtId="180" fontId="87" fillId="0" borderId="29" xfId="0" applyNumberFormat="1" applyFont="1" applyFill="1" applyBorder="1" applyAlignment="1">
      <alignment horizontal="center" vertical="center" wrapText="1"/>
    </xf>
    <xf numFmtId="180" fontId="87" fillId="0" borderId="29" xfId="0" applyNumberFormat="1" applyFont="1" applyFill="1" applyBorder="1" applyAlignment="1">
      <alignment horizontal="left" vertical="center"/>
    </xf>
    <xf numFmtId="3" fontId="79" fillId="0" borderId="29" xfId="0" applyNumberFormat="1" applyFont="1" applyFill="1" applyBorder="1" applyAlignment="1">
      <alignment horizontal="right" vertical="center" wrapText="1"/>
    </xf>
    <xf numFmtId="3" fontId="79" fillId="0" borderId="29" xfId="0" applyNumberFormat="1" applyFont="1" applyFill="1" applyBorder="1" applyAlignment="1">
      <alignment horizontal="right" vertical="center"/>
    </xf>
    <xf numFmtId="0" fontId="79" fillId="0" borderId="29" xfId="0" applyFont="1" applyFill="1" applyBorder="1" applyAlignment="1">
      <alignment horizontal="right" vertical="center"/>
    </xf>
    <xf numFmtId="178" fontId="79" fillId="0" borderId="29" xfId="0" applyNumberFormat="1" applyFont="1" applyFill="1" applyBorder="1" applyAlignment="1">
      <alignment horizontal="right" vertical="center" wrapText="1"/>
    </xf>
    <xf numFmtId="178" fontId="85" fillId="0" borderId="29" xfId="0" applyNumberFormat="1" applyFont="1" applyFill="1" applyBorder="1" applyAlignment="1">
      <alignment horizontal="center" vertical="center" wrapText="1"/>
    </xf>
    <xf numFmtId="177" fontId="85" fillId="0" borderId="29" xfId="0" applyNumberFormat="1" applyFont="1" applyFill="1" applyBorder="1" applyAlignment="1">
      <alignment horizontal="center" vertical="center" wrapText="1"/>
    </xf>
    <xf numFmtId="0" fontId="70" fillId="0" borderId="29" xfId="0" quotePrefix="1" applyFont="1" applyFill="1" applyBorder="1" applyAlignment="1">
      <alignment horizontal="center" vertical="center"/>
    </xf>
    <xf numFmtId="173" fontId="70" fillId="0" borderId="29" xfId="0" applyNumberFormat="1" applyFont="1" applyFill="1" applyBorder="1" applyAlignment="1">
      <alignment horizontal="center" vertical="center" wrapText="1"/>
    </xf>
    <xf numFmtId="173" fontId="70" fillId="0" borderId="29" xfId="0" applyNumberFormat="1" applyFont="1" applyFill="1" applyBorder="1" applyAlignment="1">
      <alignment horizontal="right" vertical="center" wrapText="1"/>
    </xf>
    <xf numFmtId="178" fontId="6" fillId="0" borderId="30" xfId="0" applyNumberFormat="1" applyFont="1" applyFill="1" applyBorder="1" applyAlignment="1">
      <alignment horizontal="center" vertical="center" wrapText="1"/>
    </xf>
    <xf numFmtId="178" fontId="70" fillId="0" borderId="30" xfId="0" applyNumberFormat="1" applyFont="1" applyFill="1" applyBorder="1" applyAlignment="1">
      <alignment horizontal="center" vertical="center" wrapText="1"/>
    </xf>
    <xf numFmtId="178" fontId="79" fillId="0" borderId="26" xfId="0" applyNumberFormat="1" applyFont="1" applyFill="1" applyBorder="1" applyAlignment="1">
      <alignment horizontal="center" vertical="center" wrapText="1"/>
    </xf>
    <xf numFmtId="0" fontId="79" fillId="29" borderId="30" xfId="0" applyFont="1" applyFill="1" applyBorder="1" applyAlignment="1">
      <alignment horizontal="center" vertical="center" wrapText="1"/>
    </xf>
    <xf numFmtId="179" fontId="70" fillId="29" borderId="30" xfId="0" applyNumberFormat="1" applyFont="1" applyFill="1" applyBorder="1" applyAlignment="1">
      <alignment horizontal="center" vertical="center" wrapText="1"/>
    </xf>
    <xf numFmtId="179" fontId="73" fillId="29" borderId="30" xfId="0" applyNumberFormat="1" applyFont="1" applyFill="1" applyBorder="1" applyAlignment="1">
      <alignment horizontal="center" vertical="center" wrapText="1"/>
    </xf>
    <xf numFmtId="180" fontId="70" fillId="29" borderId="30" xfId="0" applyNumberFormat="1" applyFont="1" applyFill="1" applyBorder="1" applyAlignment="1">
      <alignment horizontal="center" vertical="center" wrapText="1"/>
    </xf>
    <xf numFmtId="180" fontId="73" fillId="29" borderId="30" xfId="0" applyNumberFormat="1" applyFont="1" applyFill="1" applyBorder="1" applyAlignment="1">
      <alignment horizontal="center" vertical="center" wrapText="1"/>
    </xf>
    <xf numFmtId="169" fontId="79" fillId="29" borderId="30" xfId="0" applyNumberFormat="1" applyFont="1" applyFill="1" applyBorder="1" applyAlignment="1">
      <alignment horizontal="center" vertical="center" wrapText="1"/>
    </xf>
    <xf numFmtId="3" fontId="73" fillId="29" borderId="36" xfId="0" applyNumberFormat="1" applyFont="1" applyFill="1" applyBorder="1" applyAlignment="1">
      <alignment horizontal="center" vertical="center" wrapText="1"/>
    </xf>
    <xf numFmtId="178" fontId="79" fillId="0" borderId="26" xfId="0" applyNumberFormat="1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170" fontId="6" fillId="0" borderId="0" xfId="0" applyNumberFormat="1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/>
    </xf>
    <xf numFmtId="170" fontId="70" fillId="0" borderId="0" xfId="0" applyNumberFormat="1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/>
    </xf>
    <xf numFmtId="0" fontId="70" fillId="0" borderId="3" xfId="245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 shrinkToFit="1"/>
    </xf>
    <xf numFmtId="170" fontId="70" fillId="0" borderId="0" xfId="0" applyNumberFormat="1" applyFont="1" applyFill="1" applyBorder="1" applyAlignment="1">
      <alignment horizontal="left" vertical="center" wrapText="1"/>
    </xf>
    <xf numFmtId="0" fontId="70" fillId="0" borderId="0" xfId="0" applyFont="1" applyFill="1" applyBorder="1" applyAlignment="1">
      <alignment horizontal="left" vertical="center"/>
    </xf>
    <xf numFmtId="0" fontId="79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vertical="center"/>
    </xf>
    <xf numFmtId="178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70" fillId="0" borderId="3" xfId="0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center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left" vertical="center" wrapText="1"/>
    </xf>
    <xf numFmtId="0" fontId="88" fillId="0" borderId="3" xfId="0" applyFont="1" applyFill="1" applyBorder="1" applyAlignment="1">
      <alignment horizontal="left" vertical="center" wrapText="1"/>
    </xf>
    <xf numFmtId="0" fontId="73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9" fontId="79" fillId="0" borderId="26" xfId="0" applyNumberFormat="1" applyFont="1" applyFill="1" applyBorder="1" applyAlignment="1">
      <alignment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87" fillId="0" borderId="29" xfId="0" applyFont="1" applyFill="1" applyBorder="1" applyAlignment="1">
      <alignment horizontal="left" vertical="center"/>
    </xf>
    <xf numFmtId="0" fontId="74" fillId="0" borderId="3" xfId="0" applyFont="1" applyFill="1" applyBorder="1" applyAlignment="1">
      <alignment horizontal="left" vertical="center" wrapText="1"/>
    </xf>
    <xf numFmtId="0" fontId="73" fillId="0" borderId="3" xfId="0" quotePrefix="1" applyNumberFormat="1" applyFont="1" applyFill="1" applyBorder="1" applyAlignment="1">
      <alignment horizontal="center" vertical="center" wrapText="1"/>
    </xf>
    <xf numFmtId="0" fontId="70" fillId="0" borderId="3" xfId="0" applyNumberFormat="1" applyFont="1" applyFill="1" applyBorder="1" applyAlignment="1">
      <alignment horizontal="center" vertical="center" wrapText="1"/>
    </xf>
    <xf numFmtId="3" fontId="70" fillId="0" borderId="0" xfId="0" applyNumberFormat="1" applyFont="1" applyFill="1" applyBorder="1" applyAlignment="1">
      <alignment vertical="center"/>
    </xf>
    <xf numFmtId="0" fontId="6" fillId="0" borderId="30" xfId="0" applyFont="1" applyFill="1" applyBorder="1" applyAlignment="1">
      <alignment horizontal="left" vertical="center" wrapText="1"/>
    </xf>
    <xf numFmtId="0" fontId="73" fillId="0" borderId="30" xfId="0" quotePrefix="1" applyFont="1" applyFill="1" applyBorder="1" applyAlignment="1">
      <alignment horizontal="center" vertical="center"/>
    </xf>
    <xf numFmtId="178" fontId="73" fillId="0" borderId="30" xfId="0" applyNumberFormat="1" applyFont="1" applyFill="1" applyBorder="1" applyAlignment="1">
      <alignment horizontal="center" vertical="center" wrapText="1"/>
    </xf>
    <xf numFmtId="0" fontId="73" fillId="0" borderId="27" xfId="0" quotePrefix="1" applyFont="1" applyFill="1" applyBorder="1" applyAlignment="1">
      <alignment horizontal="center" vertical="center"/>
    </xf>
    <xf numFmtId="178" fontId="73" fillId="0" borderId="27" xfId="0" applyNumberFormat="1" applyFont="1" applyFill="1" applyBorder="1" applyAlignment="1">
      <alignment horizontal="center" vertical="center" wrapText="1"/>
    </xf>
    <xf numFmtId="0" fontId="6" fillId="0" borderId="26" xfId="0" quotePrefix="1" applyFont="1" applyFill="1" applyBorder="1" applyAlignment="1">
      <alignment horizontal="center" vertical="center"/>
    </xf>
    <xf numFmtId="178" fontId="73" fillId="0" borderId="29" xfId="0" applyNumberFormat="1" applyFont="1" applyFill="1" applyBorder="1" applyAlignment="1">
      <alignment horizontal="center" vertical="center" wrapText="1"/>
    </xf>
    <xf numFmtId="0" fontId="88" fillId="0" borderId="3" xfId="0" quotePrefix="1" applyFont="1" applyFill="1" applyBorder="1" applyAlignment="1">
      <alignment horizontal="center" vertical="center"/>
    </xf>
    <xf numFmtId="179" fontId="70" fillId="0" borderId="3" xfId="0" applyNumberFormat="1" applyFont="1" applyFill="1" applyBorder="1" applyAlignment="1">
      <alignment vertical="center"/>
    </xf>
    <xf numFmtId="178" fontId="79" fillId="29" borderId="26" xfId="0" applyNumberFormat="1" applyFont="1" applyFill="1" applyBorder="1" applyAlignment="1">
      <alignment horizontal="center" vertical="center" wrapText="1"/>
    </xf>
    <xf numFmtId="178" fontId="80" fillId="29" borderId="26" xfId="0" applyNumberFormat="1" applyFont="1" applyFill="1" applyBorder="1" applyAlignment="1">
      <alignment horizontal="center" vertical="center" wrapText="1"/>
    </xf>
    <xf numFmtId="178" fontId="85" fillId="29" borderId="26" xfId="0" applyNumberFormat="1" applyFont="1" applyFill="1" applyBorder="1" applyAlignment="1">
      <alignment horizontal="center" vertical="center" wrapText="1"/>
    </xf>
    <xf numFmtId="178" fontId="93" fillId="29" borderId="26" xfId="0" applyNumberFormat="1" applyFont="1" applyFill="1" applyBorder="1" applyAlignment="1">
      <alignment horizontal="center" vertical="center" wrapText="1"/>
    </xf>
    <xf numFmtId="178" fontId="70" fillId="0" borderId="14" xfId="0" applyNumberFormat="1" applyFont="1" applyFill="1" applyBorder="1" applyAlignment="1">
      <alignment horizontal="left" vertical="center" wrapText="1"/>
    </xf>
    <xf numFmtId="178" fontId="79" fillId="0" borderId="26" xfId="0" applyNumberFormat="1" applyFont="1" applyFill="1" applyBorder="1" applyAlignment="1">
      <alignment horizontal="center" vertical="center" wrapText="1"/>
    </xf>
    <xf numFmtId="178" fontId="79" fillId="29" borderId="20" xfId="0" applyNumberFormat="1" applyFont="1" applyFill="1" applyBorder="1" applyAlignment="1">
      <alignment horizontal="left" vertical="center"/>
    </xf>
    <xf numFmtId="178" fontId="79" fillId="29" borderId="0" xfId="0" applyNumberFormat="1" applyFont="1" applyFill="1" applyBorder="1" applyAlignment="1">
      <alignment horizontal="left" vertical="center"/>
    </xf>
    <xf numFmtId="178" fontId="85" fillId="0" borderId="13" xfId="0" applyNumberFormat="1" applyFont="1" applyFill="1" applyBorder="1" applyAlignment="1">
      <alignment horizontal="right" vertical="center" wrapText="1"/>
    </xf>
    <xf numFmtId="178" fontId="79" fillId="29" borderId="0" xfId="0" applyNumberFormat="1" applyFont="1" applyFill="1" applyBorder="1" applyAlignment="1">
      <alignment horizontal="left" vertical="center" wrapText="1"/>
    </xf>
    <xf numFmtId="178" fontId="79" fillId="29" borderId="0" xfId="0" applyNumberFormat="1" applyFont="1" applyFill="1" applyBorder="1" applyAlignment="1">
      <alignment horizontal="center" vertical="center"/>
    </xf>
    <xf numFmtId="178" fontId="79" fillId="29" borderId="20" xfId="0" applyNumberFormat="1" applyFont="1" applyFill="1" applyBorder="1" applyAlignment="1">
      <alignment horizontal="right" vertical="center"/>
    </xf>
    <xf numFmtId="178" fontId="79" fillId="0" borderId="14" xfId="0" applyNumberFormat="1" applyFont="1" applyFill="1" applyBorder="1" applyAlignment="1">
      <alignment horizontal="left" vertical="center" wrapText="1"/>
    </xf>
    <xf numFmtId="178" fontId="84" fillId="29" borderId="26" xfId="0" applyNumberFormat="1" applyFont="1" applyFill="1" applyBorder="1" applyAlignment="1">
      <alignment horizontal="center" vertical="center"/>
    </xf>
    <xf numFmtId="178" fontId="84" fillId="0" borderId="26" xfId="0" applyNumberFormat="1" applyFont="1" applyFill="1" applyBorder="1" applyAlignment="1">
      <alignment horizontal="center" vertical="center"/>
    </xf>
    <xf numFmtId="178" fontId="79" fillId="29" borderId="26" xfId="0" applyNumberFormat="1" applyFont="1" applyFill="1" applyBorder="1" applyAlignment="1">
      <alignment horizontal="center" vertical="center" wrapText="1" shrinkToFit="1"/>
    </xf>
    <xf numFmtId="178" fontId="84" fillId="29" borderId="26" xfId="0" applyNumberFormat="1" applyFont="1" applyFill="1" applyBorder="1" applyAlignment="1" applyProtection="1">
      <alignment horizontal="center"/>
      <protection locked="0"/>
    </xf>
    <xf numFmtId="178" fontId="80" fillId="0" borderId="26" xfId="0" applyNumberFormat="1" applyFont="1" applyBorder="1" applyAlignment="1">
      <alignment horizontal="center" vertical="center" wrapText="1"/>
    </xf>
    <xf numFmtId="178" fontId="79" fillId="0" borderId="26" xfId="0" applyNumberFormat="1" applyFont="1" applyFill="1" applyBorder="1" applyAlignment="1">
      <alignment horizontal="center" vertical="center"/>
    </xf>
    <xf numFmtId="178" fontId="84" fillId="29" borderId="26" xfId="0" applyNumberFormat="1" applyFont="1" applyFill="1" applyBorder="1" applyAlignment="1">
      <alignment horizontal="center" vertical="center" wrapText="1"/>
    </xf>
    <xf numFmtId="178" fontId="84" fillId="0" borderId="26" xfId="237" applyNumberFormat="1" applyFont="1" applyFill="1" applyBorder="1" applyAlignment="1">
      <alignment horizontal="center" vertical="center" wrapText="1"/>
    </xf>
    <xf numFmtId="0" fontId="79" fillId="0" borderId="26" xfId="0" applyNumberFormat="1" applyFont="1" applyFill="1" applyBorder="1" applyAlignment="1">
      <alignment horizontal="center" vertical="center" wrapText="1"/>
    </xf>
    <xf numFmtId="0" fontId="80" fillId="0" borderId="26" xfId="0" applyNumberFormat="1" applyFont="1" applyBorder="1" applyAlignment="1">
      <alignment horizontal="center" vertical="center" wrapText="1"/>
    </xf>
    <xf numFmtId="178" fontId="79" fillId="29" borderId="0" xfId="0" applyNumberFormat="1" applyFont="1" applyFill="1" applyAlignment="1">
      <alignment horizontal="left" vertical="center"/>
    </xf>
    <xf numFmtId="178" fontId="84" fillId="0" borderId="0" xfId="0" applyNumberFormat="1" applyFont="1" applyFill="1" applyBorder="1" applyAlignment="1">
      <alignment horizontal="center" vertical="center"/>
    </xf>
    <xf numFmtId="178" fontId="84" fillId="0" borderId="0" xfId="0" applyNumberFormat="1" applyFont="1" applyFill="1" applyBorder="1" applyAlignment="1">
      <alignment horizontal="center" vertical="center" wrapText="1"/>
    </xf>
    <xf numFmtId="178" fontId="70" fillId="0" borderId="3" xfId="0" applyNumberFormat="1" applyFont="1" applyFill="1" applyBorder="1" applyAlignment="1">
      <alignment horizontal="left" vertical="center" wrapText="1"/>
    </xf>
    <xf numFmtId="178" fontId="70" fillId="0" borderId="20" xfId="0" applyNumberFormat="1" applyFont="1" applyFill="1" applyBorder="1" applyAlignment="1">
      <alignment horizontal="left" vertical="center" wrapText="1"/>
    </xf>
    <xf numFmtId="178" fontId="70" fillId="0" borderId="13" xfId="0" applyNumberFormat="1" applyFont="1" applyFill="1" applyBorder="1" applyAlignment="1">
      <alignment horizontal="left" vertical="center" wrapText="1"/>
    </xf>
    <xf numFmtId="178" fontId="79" fillId="0" borderId="14" xfId="0" applyNumberFormat="1" applyFont="1" applyFill="1" applyBorder="1" applyAlignment="1">
      <alignment horizontal="center" vertical="center" wrapText="1"/>
    </xf>
    <xf numFmtId="178" fontId="79" fillId="0" borderId="16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178" fontId="79" fillId="0" borderId="0" xfId="0" applyNumberFormat="1" applyFont="1" applyFill="1" applyBorder="1" applyAlignment="1">
      <alignment horizontal="center" vertical="center"/>
    </xf>
    <xf numFmtId="178" fontId="80" fillId="0" borderId="26" xfId="0" applyNumberFormat="1" applyFont="1" applyFill="1" applyBorder="1" applyAlignment="1">
      <alignment horizontal="center" vertical="center" wrapText="1"/>
    </xf>
    <xf numFmtId="0" fontId="87" fillId="29" borderId="0" xfId="0" applyFont="1" applyFill="1" applyAlignment="1">
      <alignment horizontal="center" vertical="center"/>
    </xf>
    <xf numFmtId="178" fontId="79" fillId="0" borderId="0" xfId="0" applyNumberFormat="1" applyFont="1" applyFill="1" applyBorder="1" applyAlignment="1">
      <alignment horizontal="center" vertical="center" wrapText="1"/>
    </xf>
    <xf numFmtId="178" fontId="79" fillId="0" borderId="0" xfId="0" quotePrefix="1" applyNumberFormat="1" applyFont="1" applyFill="1" applyBorder="1" applyAlignment="1">
      <alignment horizontal="center" vertical="center" wrapText="1"/>
    </xf>
    <xf numFmtId="0" fontId="86" fillId="0" borderId="0" xfId="0" applyFont="1" applyFill="1" applyBorder="1" applyAlignment="1">
      <alignment vertical="center"/>
    </xf>
    <xf numFmtId="178" fontId="79" fillId="29" borderId="0" xfId="0" applyNumberFormat="1" applyFont="1" applyFill="1" applyAlignment="1">
      <alignment horizontal="center" vertical="center"/>
    </xf>
    <xf numFmtId="178" fontId="79" fillId="29" borderId="13" xfId="0" applyNumberFormat="1" applyFont="1" applyFill="1" applyBorder="1" applyAlignment="1">
      <alignment horizontal="left" vertical="center" wrapText="1"/>
    </xf>
    <xf numFmtId="178" fontId="80" fillId="29" borderId="13" xfId="0" applyNumberFormat="1" applyFont="1" applyFill="1" applyBorder="1" applyAlignment="1">
      <alignment horizontal="left" vertical="center" wrapText="1"/>
    </xf>
    <xf numFmtId="178" fontId="79" fillId="29" borderId="0" xfId="0" applyNumberFormat="1" applyFont="1" applyFill="1" applyBorder="1" applyAlignment="1">
      <alignment vertical="center"/>
    </xf>
    <xf numFmtId="178" fontId="80" fillId="0" borderId="0" xfId="0" applyNumberFormat="1" applyFont="1" applyAlignment="1">
      <alignment vertical="center"/>
    </xf>
    <xf numFmtId="178" fontId="82" fillId="29" borderId="21" xfId="0" applyNumberFormat="1" applyFont="1" applyFill="1" applyBorder="1" applyAlignment="1">
      <alignment horizontal="left" vertical="center" wrapText="1"/>
    </xf>
    <xf numFmtId="0" fontId="79" fillId="0" borderId="0" xfId="0" applyFont="1" applyFill="1" applyBorder="1" applyAlignment="1">
      <alignment horizontal="left" vertical="center"/>
    </xf>
    <xf numFmtId="0" fontId="87" fillId="0" borderId="0" xfId="0" applyFont="1" applyFill="1" applyAlignment="1">
      <alignment horizontal="left" vertical="center"/>
    </xf>
    <xf numFmtId="0" fontId="84" fillId="0" borderId="15" xfId="0" applyFont="1" applyFill="1" applyBorder="1" applyAlignment="1">
      <alignment horizontal="center" vertical="center" wrapText="1"/>
    </xf>
    <xf numFmtId="0" fontId="84" fillId="0" borderId="14" xfId="0" applyFont="1" applyFill="1" applyBorder="1" applyAlignment="1">
      <alignment horizontal="center" vertical="center" wrapText="1"/>
    </xf>
    <xf numFmtId="0" fontId="84" fillId="0" borderId="16" xfId="0" applyFont="1" applyFill="1" applyBorder="1" applyAlignment="1">
      <alignment horizontal="center" vertical="center" wrapText="1"/>
    </xf>
    <xf numFmtId="170" fontId="79" fillId="0" borderId="0" xfId="0" applyNumberFormat="1" applyFont="1" applyFill="1" applyBorder="1" applyAlignment="1">
      <alignment horizontal="left" vertical="center" wrapText="1"/>
    </xf>
    <xf numFmtId="0" fontId="84" fillId="0" borderId="0" xfId="0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 wrapText="1"/>
    </xf>
    <xf numFmtId="0" fontId="79" fillId="0" borderId="18" xfId="0" applyFont="1" applyFill="1" applyBorder="1" applyAlignment="1">
      <alignment horizontal="center" vertical="center" wrapText="1"/>
    </xf>
    <xf numFmtId="0" fontId="79" fillId="0" borderId="19" xfId="0" applyFont="1" applyFill="1" applyBorder="1" applyAlignment="1">
      <alignment horizontal="center" vertical="center" wrapText="1"/>
    </xf>
    <xf numFmtId="0" fontId="79" fillId="0" borderId="18" xfId="0" applyFont="1" applyFill="1" applyBorder="1" applyAlignment="1">
      <alignment horizontal="center" vertical="center" wrapText="1" shrinkToFit="1"/>
    </xf>
    <xf numFmtId="0" fontId="79" fillId="0" borderId="19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87" fillId="0" borderId="18" xfId="0" applyFont="1" applyFill="1" applyBorder="1" applyAlignment="1">
      <alignment horizontal="center" vertical="center" wrapText="1"/>
    </xf>
    <xf numFmtId="0" fontId="87" fillId="0" borderId="19" xfId="0" applyFont="1" applyFill="1" applyBorder="1" applyAlignment="1">
      <alignment horizontal="center" vertical="center" wrapText="1"/>
    </xf>
    <xf numFmtId="0" fontId="87" fillId="0" borderId="18" xfId="0" applyFont="1" applyFill="1" applyBorder="1" applyAlignment="1">
      <alignment horizontal="center" vertical="center" wrapText="1" shrinkToFit="1"/>
    </xf>
    <xf numFmtId="0" fontId="87" fillId="0" borderId="19" xfId="0" applyFont="1" applyFill="1" applyBorder="1" applyAlignment="1">
      <alignment horizontal="center" vertical="center" wrapText="1" shrinkToFi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70" fontId="6" fillId="0" borderId="0" xfId="0" applyNumberFormat="1" applyFont="1" applyFill="1" applyBorder="1" applyAlignment="1">
      <alignment horizontal="center" vertical="center" wrapText="1"/>
    </xf>
    <xf numFmtId="0" fontId="74" fillId="0" borderId="0" xfId="245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/>
    </xf>
    <xf numFmtId="0" fontId="70" fillId="0" borderId="3" xfId="245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/>
    </xf>
    <xf numFmtId="0" fontId="74" fillId="0" borderId="15" xfId="245" applyFont="1" applyFill="1" applyBorder="1" applyAlignment="1">
      <alignment horizontal="center" vertical="center" wrapText="1"/>
    </xf>
    <xf numFmtId="0" fontId="74" fillId="0" borderId="14" xfId="245" applyFont="1" applyFill="1" applyBorder="1" applyAlignment="1">
      <alignment horizontal="center" vertical="center" wrapText="1"/>
    </xf>
    <xf numFmtId="0" fontId="74" fillId="0" borderId="16" xfId="245" applyFont="1" applyFill="1" applyBorder="1" applyAlignment="1">
      <alignment horizontal="center" vertical="center" wrapText="1"/>
    </xf>
    <xf numFmtId="0" fontId="73" fillId="0" borderId="3" xfId="245" applyFont="1" applyFill="1" applyBorder="1" applyAlignment="1">
      <alignment horizontal="center" vertical="center" wrapText="1"/>
    </xf>
    <xf numFmtId="170" fontId="70" fillId="0" borderId="0" xfId="0" applyNumberFormat="1" applyFont="1" applyFill="1" applyBorder="1" applyAlignment="1">
      <alignment horizontal="center" vertical="center" wrapText="1"/>
    </xf>
    <xf numFmtId="170" fontId="70" fillId="0" borderId="0" xfId="0" quotePrefix="1" applyNumberFormat="1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6" fillId="22" borderId="18" xfId="0" applyFont="1" applyFill="1" applyBorder="1" applyAlignment="1">
      <alignment horizontal="center" vertical="center"/>
    </xf>
    <xf numFmtId="0" fontId="6" fillId="22" borderId="19" xfId="0" applyFont="1" applyFill="1" applyBorder="1" applyAlignment="1">
      <alignment horizontal="center" vertical="center"/>
    </xf>
    <xf numFmtId="0" fontId="6" fillId="22" borderId="18" xfId="0" applyFont="1" applyFill="1" applyBorder="1" applyAlignment="1">
      <alignment horizontal="center" vertical="center" wrapText="1"/>
    </xf>
    <xf numFmtId="0" fontId="6" fillId="22" borderId="19" xfId="0" applyFont="1" applyFill="1" applyBorder="1" applyAlignment="1">
      <alignment horizontal="center" vertical="center" wrapText="1"/>
    </xf>
    <xf numFmtId="0" fontId="87" fillId="29" borderId="18" xfId="0" applyFont="1" applyFill="1" applyBorder="1" applyAlignment="1">
      <alignment horizontal="center" vertical="center" wrapText="1"/>
    </xf>
    <xf numFmtId="0" fontId="87" fillId="29" borderId="19" xfId="0" applyFont="1" applyFill="1" applyBorder="1" applyAlignment="1">
      <alignment horizontal="center" vertical="center" wrapText="1"/>
    </xf>
    <xf numFmtId="0" fontId="87" fillId="29" borderId="18" xfId="0" applyFont="1" applyFill="1" applyBorder="1" applyAlignment="1">
      <alignment horizontal="center" vertical="center" wrapText="1" shrinkToFit="1"/>
    </xf>
    <xf numFmtId="0" fontId="87" fillId="29" borderId="19" xfId="0" applyFont="1" applyFill="1" applyBorder="1" applyAlignment="1">
      <alignment horizontal="center" vertical="center" wrapText="1" shrinkToFit="1"/>
    </xf>
    <xf numFmtId="0" fontId="6" fillId="22" borderId="15" xfId="0" applyFont="1" applyFill="1" applyBorder="1" applyAlignment="1">
      <alignment horizontal="center" vertical="center" wrapText="1"/>
    </xf>
    <xf numFmtId="0" fontId="6" fillId="22" borderId="14" xfId="0" applyFont="1" applyFill="1" applyBorder="1" applyAlignment="1">
      <alignment horizontal="center" vertical="center" wrapText="1"/>
    </xf>
    <xf numFmtId="0" fontId="6" fillId="22" borderId="16" xfId="0" applyFont="1" applyFill="1" applyBorder="1" applyAlignment="1">
      <alignment horizontal="center" vertical="center" wrapText="1"/>
    </xf>
    <xf numFmtId="170" fontId="6" fillId="29" borderId="0" xfId="0" applyNumberFormat="1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vertical="center"/>
    </xf>
    <xf numFmtId="0" fontId="77" fillId="0" borderId="13" xfId="0" applyFont="1" applyFill="1" applyBorder="1" applyAlignment="1">
      <alignment vertical="center"/>
    </xf>
    <xf numFmtId="0" fontId="6" fillId="29" borderId="0" xfId="0" applyFont="1" applyFill="1" applyBorder="1" applyAlignment="1">
      <alignment horizontal="left" vertical="center"/>
    </xf>
    <xf numFmtId="0" fontId="6" fillId="29" borderId="0" xfId="0" applyFont="1" applyFill="1" applyAlignment="1">
      <alignment horizontal="center" vertical="center"/>
    </xf>
    <xf numFmtId="0" fontId="73" fillId="22" borderId="15" xfId="0" applyFont="1" applyFill="1" applyBorder="1" applyAlignment="1">
      <alignment horizontal="center" vertical="center"/>
    </xf>
    <xf numFmtId="0" fontId="73" fillId="22" borderId="14" xfId="0" applyFont="1" applyFill="1" applyBorder="1" applyAlignment="1">
      <alignment horizontal="center" vertical="center"/>
    </xf>
    <xf numFmtId="0" fontId="73" fillId="22" borderId="16" xfId="0" applyFont="1" applyFill="1" applyBorder="1" applyAlignment="1">
      <alignment horizontal="center" vertical="center"/>
    </xf>
    <xf numFmtId="0" fontId="73" fillId="0" borderId="15" xfId="0" applyFont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16" xfId="0" applyFont="1" applyBorder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0" fontId="70" fillId="0" borderId="18" xfId="245" applyFont="1" applyFill="1" applyBorder="1" applyAlignment="1">
      <alignment horizontal="center" vertical="center" wrapText="1"/>
    </xf>
    <xf numFmtId="0" fontId="70" fillId="0" borderId="19" xfId="245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 shrinkToFit="1"/>
    </xf>
    <xf numFmtId="170" fontId="70" fillId="0" borderId="0" xfId="0" applyNumberFormat="1" applyFont="1" applyFill="1" applyBorder="1" applyAlignment="1">
      <alignment horizontal="left" vertical="center" wrapText="1"/>
    </xf>
    <xf numFmtId="0" fontId="70" fillId="0" borderId="0" xfId="0" applyFont="1" applyFill="1" applyBorder="1" applyAlignment="1">
      <alignment horizontal="left" vertical="center"/>
    </xf>
    <xf numFmtId="0" fontId="79" fillId="0" borderId="0" xfId="0" applyFont="1" applyFill="1" applyAlignment="1">
      <alignment horizontal="left" vertical="center"/>
    </xf>
    <xf numFmtId="0" fontId="74" fillId="0" borderId="0" xfId="0" applyFont="1" applyFill="1" applyBorder="1" applyAlignment="1">
      <alignment horizontal="center" vertical="center" wrapText="1"/>
    </xf>
    <xf numFmtId="0" fontId="70" fillId="0" borderId="18" xfId="0" applyFont="1" applyFill="1" applyBorder="1" applyAlignment="1">
      <alignment horizontal="center" vertical="center" wrapText="1"/>
    </xf>
    <xf numFmtId="0" fontId="70" fillId="0" borderId="19" xfId="0" applyFont="1" applyFill="1" applyBorder="1" applyAlignment="1">
      <alignment horizontal="center" vertical="center" wrapText="1"/>
    </xf>
    <xf numFmtId="0" fontId="70" fillId="0" borderId="15" xfId="0" applyFont="1" applyFill="1" applyBorder="1" applyAlignment="1">
      <alignment horizontal="center" vertical="center" wrapText="1"/>
    </xf>
    <xf numFmtId="0" fontId="70" fillId="0" borderId="14" xfId="0" applyFont="1" applyFill="1" applyBorder="1" applyAlignment="1">
      <alignment horizontal="center" vertical="center" wrapText="1"/>
    </xf>
    <xf numFmtId="0" fontId="70" fillId="0" borderId="16" xfId="0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right" vertical="center"/>
    </xf>
    <xf numFmtId="0" fontId="70" fillId="0" borderId="13" xfId="0" applyFont="1" applyFill="1" applyBorder="1" applyAlignment="1">
      <alignment horizontal="center" vertical="center"/>
    </xf>
    <xf numFmtId="0" fontId="5" fillId="0" borderId="0" xfId="237" applyNumberFormat="1" applyFont="1" applyFill="1" applyBorder="1" applyAlignment="1">
      <alignment horizontal="center" vertical="center" wrapText="1"/>
    </xf>
    <xf numFmtId="0" fontId="6" fillId="29" borderId="18" xfId="237" applyNumberFormat="1" applyFont="1" applyFill="1" applyBorder="1" applyAlignment="1">
      <alignment horizontal="center" vertical="center" wrapText="1"/>
    </xf>
    <xf numFmtId="0" fontId="6" fillId="29" borderId="19" xfId="237" applyNumberFormat="1" applyFont="1" applyFill="1" applyBorder="1" applyAlignment="1">
      <alignment horizontal="center" vertical="center" wrapText="1"/>
    </xf>
    <xf numFmtId="170" fontId="6" fillId="0" borderId="0" xfId="0" quotePrefix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8" xfId="237" applyNumberFormat="1" applyFont="1" applyFill="1" applyBorder="1" applyAlignment="1">
      <alignment horizontal="center" vertical="center" wrapText="1"/>
    </xf>
    <xf numFmtId="0" fontId="6" fillId="0" borderId="19" xfId="237" applyNumberFormat="1" applyFont="1" applyFill="1" applyBorder="1" applyAlignment="1">
      <alignment horizontal="center" vertical="center" wrapText="1"/>
    </xf>
    <xf numFmtId="0" fontId="87" fillId="29" borderId="0" xfId="0" applyFont="1" applyFill="1" applyAlignment="1">
      <alignment horizontal="left" vertical="center"/>
    </xf>
    <xf numFmtId="0" fontId="73" fillId="0" borderId="15" xfId="0" applyFont="1" applyFill="1" applyBorder="1" applyAlignment="1">
      <alignment horizontal="left" vertical="center" wrapText="1"/>
    </xf>
    <xf numFmtId="0" fontId="73" fillId="0" borderId="14" xfId="0" applyFont="1" applyFill="1" applyBorder="1" applyAlignment="1">
      <alignment horizontal="left" vertical="center" wrapText="1"/>
    </xf>
    <xf numFmtId="0" fontId="73" fillId="0" borderId="16" xfId="0" applyFont="1" applyFill="1" applyBorder="1" applyAlignment="1">
      <alignment horizontal="left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left" vertical="center" wrapText="1"/>
    </xf>
    <xf numFmtId="178" fontId="70" fillId="0" borderId="3" xfId="0" applyNumberFormat="1" applyFont="1" applyFill="1" applyBorder="1" applyAlignment="1">
      <alignment horizontal="center" vertical="center" wrapText="1"/>
    </xf>
    <xf numFmtId="0" fontId="70" fillId="0" borderId="15" xfId="0" applyFont="1" applyFill="1" applyBorder="1" applyAlignment="1">
      <alignment horizontal="left" vertical="center" wrapText="1"/>
    </xf>
    <xf numFmtId="0" fontId="70" fillId="0" borderId="14" xfId="0" applyFont="1" applyFill="1" applyBorder="1" applyAlignment="1">
      <alignment horizontal="left" vertical="center" wrapText="1"/>
    </xf>
    <xf numFmtId="0" fontId="70" fillId="0" borderId="16" xfId="0" applyFont="1" applyFill="1" applyBorder="1" applyAlignment="1">
      <alignment horizontal="left" vertical="center" wrapText="1"/>
    </xf>
    <xf numFmtId="178" fontId="70" fillId="0" borderId="15" xfId="0" applyNumberFormat="1" applyFont="1" applyFill="1" applyBorder="1" applyAlignment="1">
      <alignment horizontal="center" vertical="center" wrapText="1"/>
    </xf>
    <xf numFmtId="178" fontId="70" fillId="0" borderId="14" xfId="0" applyNumberFormat="1" applyFont="1" applyFill="1" applyBorder="1" applyAlignment="1">
      <alignment horizontal="center" vertical="center" wrapText="1"/>
    </xf>
    <xf numFmtId="178" fontId="70" fillId="0" borderId="16" xfId="0" applyNumberFormat="1" applyFont="1" applyFill="1" applyBorder="1" applyAlignment="1">
      <alignment horizontal="center" vertical="center" wrapText="1"/>
    </xf>
    <xf numFmtId="0" fontId="88" fillId="0" borderId="3" xfId="0" applyFont="1" applyFill="1" applyBorder="1" applyAlignment="1">
      <alignment horizontal="left" vertical="center" wrapText="1"/>
    </xf>
    <xf numFmtId="0" fontId="73" fillId="0" borderId="0" xfId="0" applyFont="1" applyFill="1" applyBorder="1" applyAlignment="1">
      <alignment vertical="center"/>
    </xf>
    <xf numFmtId="0" fontId="73" fillId="0" borderId="3" xfId="0" applyFont="1" applyFill="1" applyBorder="1" applyAlignment="1">
      <alignment horizontal="center" vertical="center" wrapText="1"/>
    </xf>
    <xf numFmtId="3" fontId="73" fillId="0" borderId="3" xfId="0" applyNumberFormat="1" applyFont="1" applyFill="1" applyBorder="1" applyAlignment="1">
      <alignment horizontal="center" vertical="center" wrapText="1"/>
    </xf>
    <xf numFmtId="3" fontId="6" fillId="0" borderId="26" xfId="0" applyNumberFormat="1" applyFont="1" applyFill="1" applyBorder="1" applyAlignment="1">
      <alignment horizontal="center" vertical="center" wrapText="1"/>
    </xf>
    <xf numFmtId="170" fontId="6" fillId="0" borderId="3" xfId="0" applyNumberFormat="1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178" fontId="6" fillId="0" borderId="15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3" fontId="6" fillId="0" borderId="15" xfId="0" applyNumberFormat="1" applyFont="1" applyFill="1" applyBorder="1" applyAlignment="1">
      <alignment horizontal="justify" vertical="center" wrapText="1"/>
    </xf>
    <xf numFmtId="3" fontId="6" fillId="0" borderId="14" xfId="0" applyNumberFormat="1" applyFont="1" applyFill="1" applyBorder="1" applyAlignment="1">
      <alignment horizontal="justify" vertical="center" wrapText="1"/>
    </xf>
    <xf numFmtId="3" fontId="6" fillId="0" borderId="16" xfId="0" applyNumberFormat="1" applyFont="1" applyFill="1" applyBorder="1" applyAlignment="1">
      <alignment horizontal="justify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3" fontId="70" fillId="0" borderId="3" xfId="0" applyNumberFormat="1" applyFont="1" applyFill="1" applyBorder="1" applyAlignment="1">
      <alignment horizontal="center" vertical="center"/>
    </xf>
    <xf numFmtId="0" fontId="70" fillId="0" borderId="15" xfId="0" applyFont="1" applyFill="1" applyBorder="1" applyAlignment="1">
      <alignment horizontal="center" vertical="center"/>
    </xf>
    <xf numFmtId="0" fontId="70" fillId="0" borderId="14" xfId="0" applyFont="1" applyFill="1" applyBorder="1" applyAlignment="1">
      <alignment horizontal="center" vertical="center"/>
    </xf>
    <xf numFmtId="0" fontId="70" fillId="0" borderId="16" xfId="0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justify" vertical="center" wrapText="1" shrinkToFit="1"/>
    </xf>
    <xf numFmtId="0" fontId="73" fillId="0" borderId="0" xfId="0" applyFont="1" applyFill="1" applyBorder="1" applyAlignment="1">
      <alignment horizontal="left" vertical="center" wrapText="1"/>
    </xf>
    <xf numFmtId="177" fontId="70" fillId="0" borderId="15" xfId="0" applyNumberFormat="1" applyFont="1" applyFill="1" applyBorder="1" applyAlignment="1">
      <alignment horizontal="center" vertical="center" wrapText="1"/>
    </xf>
    <xf numFmtId="177" fontId="70" fillId="0" borderId="16" xfId="0" applyNumberFormat="1" applyFont="1" applyFill="1" applyBorder="1" applyAlignment="1">
      <alignment horizontal="center" vertical="center" wrapText="1"/>
    </xf>
    <xf numFmtId="173" fontId="70" fillId="0" borderId="15" xfId="0" applyNumberFormat="1" applyFont="1" applyFill="1" applyBorder="1" applyAlignment="1">
      <alignment horizontal="center" vertical="center" wrapText="1"/>
    </xf>
    <xf numFmtId="173" fontId="70" fillId="0" borderId="16" xfId="0" applyNumberFormat="1" applyFont="1" applyFill="1" applyBorder="1" applyAlignment="1">
      <alignment horizontal="center" vertical="center" wrapText="1"/>
    </xf>
    <xf numFmtId="177" fontId="73" fillId="0" borderId="15" xfId="0" applyNumberFormat="1" applyFont="1" applyFill="1" applyBorder="1" applyAlignment="1">
      <alignment horizontal="center" vertical="center" wrapText="1"/>
    </xf>
    <xf numFmtId="177" fontId="73" fillId="0" borderId="16" xfId="0" applyNumberFormat="1" applyFont="1" applyFill="1" applyBorder="1" applyAlignment="1">
      <alignment horizontal="center" vertical="center" wrapText="1"/>
    </xf>
    <xf numFmtId="173" fontId="73" fillId="0" borderId="15" xfId="0" applyNumberFormat="1" applyFont="1" applyFill="1" applyBorder="1" applyAlignment="1">
      <alignment horizontal="center" vertical="center" wrapText="1"/>
    </xf>
    <xf numFmtId="173" fontId="73" fillId="0" borderId="16" xfId="0" applyNumberFormat="1" applyFont="1" applyFill="1" applyBorder="1" applyAlignment="1">
      <alignment horizontal="center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horizontal="right" vertical="center" wrapText="1"/>
    </xf>
    <xf numFmtId="0" fontId="73" fillId="0" borderId="0" xfId="0" applyFont="1" applyFill="1" applyAlignment="1">
      <alignment horizontal="center" vertical="center"/>
    </xf>
    <xf numFmtId="0" fontId="73" fillId="0" borderId="13" xfId="0" applyFont="1" applyFill="1" applyBorder="1" applyAlignment="1">
      <alignment horizontal="center" vertical="center"/>
    </xf>
    <xf numFmtId="0" fontId="70" fillId="0" borderId="0" xfId="0" applyFont="1" applyFill="1" applyAlignment="1">
      <alignment vertical="center" wrapText="1"/>
    </xf>
    <xf numFmtId="49" fontId="70" fillId="29" borderId="3" xfId="0" applyNumberFormat="1" applyFont="1" applyFill="1" applyBorder="1" applyAlignment="1">
      <alignment horizontal="left" vertical="center" wrapText="1"/>
    </xf>
    <xf numFmtId="49" fontId="70" fillId="29" borderId="3" xfId="0" applyNumberFormat="1" applyFont="1" applyFill="1" applyBorder="1" applyAlignment="1">
      <alignment horizontal="center" vertical="center" wrapText="1"/>
    </xf>
    <xf numFmtId="0" fontId="68" fillId="0" borderId="0" xfId="0" applyFont="1" applyFill="1" applyAlignment="1">
      <alignment vertical="center" wrapText="1"/>
    </xf>
    <xf numFmtId="0" fontId="71" fillId="0" borderId="0" xfId="0" applyFont="1" applyAlignment="1">
      <alignment vertical="center" wrapText="1"/>
    </xf>
    <xf numFmtId="179" fontId="73" fillId="29" borderId="3" xfId="0" applyNumberFormat="1" applyFont="1" applyFill="1" applyBorder="1" applyAlignment="1">
      <alignment horizontal="center" vertical="center" wrapText="1"/>
    </xf>
    <xf numFmtId="49" fontId="73" fillId="29" borderId="3" xfId="0" applyNumberFormat="1" applyFont="1" applyFill="1" applyBorder="1" applyAlignment="1">
      <alignment horizontal="left" vertical="center" wrapText="1"/>
    </xf>
    <xf numFmtId="49" fontId="73" fillId="29" borderId="3" xfId="0" applyNumberFormat="1" applyFont="1" applyFill="1" applyBorder="1" applyAlignment="1">
      <alignment horizontal="center" vertical="center" wrapText="1"/>
    </xf>
    <xf numFmtId="0" fontId="73" fillId="29" borderId="15" xfId="0" applyFont="1" applyFill="1" applyBorder="1" applyAlignment="1">
      <alignment horizontal="left" vertical="center" wrapText="1"/>
    </xf>
    <xf numFmtId="0" fontId="73" fillId="29" borderId="14" xfId="0" applyFont="1" applyFill="1" applyBorder="1" applyAlignment="1">
      <alignment horizontal="left" vertical="center" wrapText="1"/>
    </xf>
    <xf numFmtId="0" fontId="73" fillId="29" borderId="16" xfId="0" applyFont="1" applyFill="1" applyBorder="1" applyAlignment="1">
      <alignment horizontal="left" vertical="center" wrapText="1"/>
    </xf>
    <xf numFmtId="0" fontId="75" fillId="29" borderId="0" xfId="0" applyFont="1" applyFill="1" applyBorder="1" applyAlignment="1">
      <alignment horizontal="center" vertical="center" wrapText="1"/>
    </xf>
    <xf numFmtId="0" fontId="90" fillId="29" borderId="0" xfId="0" applyFont="1" applyFill="1" applyAlignment="1">
      <alignment horizontal="center" vertical="center"/>
    </xf>
    <xf numFmtId="0" fontId="70" fillId="29" borderId="13" xfId="0" applyFont="1" applyFill="1" applyBorder="1" applyAlignment="1">
      <alignment horizontal="center"/>
    </xf>
    <xf numFmtId="0" fontId="75" fillId="0" borderId="13" xfId="0" applyFont="1" applyFill="1" applyBorder="1" applyAlignment="1">
      <alignment horizontal="center"/>
    </xf>
    <xf numFmtId="0" fontId="70" fillId="29" borderId="0" xfId="0" applyFont="1" applyFill="1" applyAlignment="1">
      <alignment horizontal="center" vertical="center"/>
    </xf>
    <xf numFmtId="178" fontId="70" fillId="29" borderId="3" xfId="0" applyNumberFormat="1" applyFont="1" applyFill="1" applyBorder="1" applyAlignment="1">
      <alignment horizontal="center" vertical="center" wrapText="1"/>
    </xf>
    <xf numFmtId="179" fontId="70" fillId="29" borderId="3" xfId="0" applyNumberFormat="1" applyFont="1" applyFill="1" applyBorder="1" applyAlignment="1">
      <alignment horizontal="center" vertical="center" wrapText="1"/>
    </xf>
    <xf numFmtId="179" fontId="70" fillId="29" borderId="15" xfId="0" applyNumberFormat="1" applyFont="1" applyFill="1" applyBorder="1" applyAlignment="1">
      <alignment horizontal="center" vertical="center" wrapText="1"/>
    </xf>
    <xf numFmtId="179" fontId="70" fillId="29" borderId="16" xfId="0" applyNumberFormat="1" applyFont="1" applyFill="1" applyBorder="1" applyAlignment="1">
      <alignment horizontal="center" vertical="center" wrapText="1"/>
    </xf>
    <xf numFmtId="0" fontId="70" fillId="29" borderId="3" xfId="0" applyFont="1" applyFill="1" applyBorder="1" applyAlignment="1">
      <alignment horizontal="center" vertical="center" wrapText="1"/>
    </xf>
    <xf numFmtId="0" fontId="70" fillId="29" borderId="15" xfId="0" applyFont="1" applyFill="1" applyBorder="1" applyAlignment="1">
      <alignment horizontal="center" vertical="center" wrapText="1"/>
    </xf>
    <xf numFmtId="0" fontId="70" fillId="29" borderId="16" xfId="0" applyFont="1" applyFill="1" applyBorder="1" applyAlignment="1">
      <alignment horizontal="center" vertical="center" wrapText="1"/>
    </xf>
    <xf numFmtId="0" fontId="70" fillId="29" borderId="3" xfId="0" applyFont="1" applyFill="1" applyBorder="1" applyAlignment="1">
      <alignment horizontal="center" vertical="center"/>
    </xf>
    <xf numFmtId="0" fontId="70" fillId="29" borderId="34" xfId="0" applyFont="1" applyFill="1" applyBorder="1" applyAlignment="1">
      <alignment horizontal="left" vertical="center" wrapText="1"/>
    </xf>
    <xf numFmtId="0" fontId="70" fillId="29" borderId="33" xfId="0" applyFont="1" applyFill="1" applyBorder="1" applyAlignment="1">
      <alignment horizontal="left" vertical="center" wrapText="1"/>
    </xf>
    <xf numFmtId="0" fontId="70" fillId="29" borderId="35" xfId="0" applyFont="1" applyFill="1" applyBorder="1" applyAlignment="1">
      <alignment horizontal="left" vertical="center" wrapText="1"/>
    </xf>
    <xf numFmtId="49" fontId="6" fillId="29" borderId="34" xfId="0" applyNumberFormat="1" applyFont="1" applyFill="1" applyBorder="1" applyAlignment="1">
      <alignment horizontal="left" vertical="center" wrapText="1"/>
    </xf>
    <xf numFmtId="49" fontId="6" fillId="29" borderId="33" xfId="0" applyNumberFormat="1" applyFont="1" applyFill="1" applyBorder="1" applyAlignment="1">
      <alignment horizontal="left" vertical="center" wrapText="1"/>
    </xf>
    <xf numFmtId="49" fontId="6" fillId="29" borderId="35" xfId="0" applyNumberFormat="1" applyFont="1" applyFill="1" applyBorder="1" applyAlignment="1">
      <alignment horizontal="left" vertical="center" wrapText="1"/>
    </xf>
    <xf numFmtId="49" fontId="5" fillId="29" borderId="34" xfId="0" applyNumberFormat="1" applyFont="1" applyFill="1" applyBorder="1" applyAlignment="1">
      <alignment horizontal="left" vertical="center" wrapText="1"/>
    </xf>
    <xf numFmtId="49" fontId="5" fillId="29" borderId="33" xfId="0" applyNumberFormat="1" applyFont="1" applyFill="1" applyBorder="1" applyAlignment="1">
      <alignment horizontal="left" vertical="center" wrapText="1"/>
    </xf>
    <xf numFmtId="49" fontId="5" fillId="29" borderId="35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3" fontId="73" fillId="29" borderId="34" xfId="0" applyNumberFormat="1" applyFont="1" applyFill="1" applyBorder="1" applyAlignment="1">
      <alignment horizontal="left" vertical="center" wrapText="1"/>
    </xf>
    <xf numFmtId="3" fontId="73" fillId="29" borderId="33" xfId="0" applyNumberFormat="1" applyFont="1" applyFill="1" applyBorder="1" applyAlignment="1">
      <alignment horizontal="left" vertical="center" wrapText="1"/>
    </xf>
    <xf numFmtId="3" fontId="73" fillId="29" borderId="35" xfId="0" applyNumberFormat="1" applyFont="1" applyFill="1" applyBorder="1" applyAlignment="1">
      <alignment horizontal="left" vertical="center" wrapText="1"/>
    </xf>
    <xf numFmtId="3" fontId="73" fillId="29" borderId="15" xfId="0" applyNumberFormat="1" applyFont="1" applyFill="1" applyBorder="1" applyAlignment="1">
      <alignment horizontal="right" wrapText="1"/>
    </xf>
    <xf numFmtId="3" fontId="73" fillId="29" borderId="14" xfId="0" applyNumberFormat="1" applyFont="1" applyFill="1" applyBorder="1" applyAlignment="1">
      <alignment horizontal="right" wrapText="1"/>
    </xf>
    <xf numFmtId="3" fontId="73" fillId="29" borderId="16" xfId="0" applyNumberFormat="1" applyFont="1" applyFill="1" applyBorder="1" applyAlignment="1">
      <alignment horizontal="right" wrapText="1"/>
    </xf>
    <xf numFmtId="177" fontId="70" fillId="29" borderId="14" xfId="0" applyNumberFormat="1" applyFont="1" applyFill="1" applyBorder="1" applyAlignment="1">
      <alignment horizontal="center" vertical="center" wrapText="1"/>
    </xf>
    <xf numFmtId="177" fontId="70" fillId="29" borderId="16" xfId="0" applyNumberFormat="1" applyFont="1" applyFill="1" applyBorder="1" applyAlignment="1">
      <alignment horizontal="center" vertical="center" wrapText="1"/>
    </xf>
    <xf numFmtId="3" fontId="73" fillId="29" borderId="15" xfId="0" applyNumberFormat="1" applyFont="1" applyFill="1" applyBorder="1" applyAlignment="1">
      <alignment horizontal="left" vertical="center" wrapText="1" shrinkToFit="1"/>
    </xf>
    <xf numFmtId="3" fontId="73" fillId="29" borderId="16" xfId="0" applyNumberFormat="1" applyFont="1" applyFill="1" applyBorder="1" applyAlignment="1">
      <alignment horizontal="left" vertical="center" wrapText="1" shrinkToFit="1"/>
    </xf>
    <xf numFmtId="0" fontId="70" fillId="29" borderId="3" xfId="0" applyFont="1" applyFill="1" applyBorder="1" applyAlignment="1">
      <alignment horizontal="left" vertical="center" wrapText="1"/>
    </xf>
    <xf numFmtId="178" fontId="70" fillId="29" borderId="15" xfId="0" applyNumberFormat="1" applyFont="1" applyFill="1" applyBorder="1" applyAlignment="1">
      <alignment horizontal="center" vertical="center" wrapText="1"/>
    </xf>
    <xf numFmtId="178" fontId="70" fillId="29" borderId="14" xfId="0" applyNumberFormat="1" applyFont="1" applyFill="1" applyBorder="1" applyAlignment="1">
      <alignment horizontal="center" vertical="center" wrapText="1"/>
    </xf>
    <xf numFmtId="178" fontId="70" fillId="29" borderId="16" xfId="0" applyNumberFormat="1" applyFont="1" applyFill="1" applyBorder="1" applyAlignment="1">
      <alignment horizontal="center" vertical="center" wrapText="1"/>
    </xf>
    <xf numFmtId="49" fontId="70" fillId="29" borderId="15" xfId="0" applyNumberFormat="1" applyFont="1" applyFill="1" applyBorder="1" applyAlignment="1">
      <alignment horizontal="left" vertical="center" wrapText="1"/>
    </xf>
    <xf numFmtId="49" fontId="70" fillId="29" borderId="14" xfId="0" applyNumberFormat="1" applyFont="1" applyFill="1" applyBorder="1" applyAlignment="1">
      <alignment horizontal="left" vertical="center" wrapText="1"/>
    </xf>
    <xf numFmtId="49" fontId="70" fillId="29" borderId="16" xfId="0" applyNumberFormat="1" applyFont="1" applyFill="1" applyBorder="1" applyAlignment="1">
      <alignment horizontal="left" vertical="center" wrapText="1"/>
    </xf>
    <xf numFmtId="0" fontId="70" fillId="29" borderId="14" xfId="0" applyFont="1" applyFill="1" applyBorder="1" applyAlignment="1">
      <alignment horizontal="center" vertical="center" wrapText="1"/>
    </xf>
    <xf numFmtId="178" fontId="70" fillId="29" borderId="15" xfId="0" applyNumberFormat="1" applyFont="1" applyFill="1" applyBorder="1" applyAlignment="1">
      <alignment horizontal="left" vertical="center" wrapText="1"/>
    </xf>
    <xf numFmtId="178" fontId="70" fillId="29" borderId="14" xfId="0" applyNumberFormat="1" applyFont="1" applyFill="1" applyBorder="1" applyAlignment="1">
      <alignment horizontal="left" vertical="center" wrapText="1"/>
    </xf>
    <xf numFmtId="178" fontId="70" fillId="29" borderId="16" xfId="0" applyNumberFormat="1" applyFont="1" applyFill="1" applyBorder="1" applyAlignment="1">
      <alignment horizontal="left" vertical="center" wrapText="1"/>
    </xf>
    <xf numFmtId="3" fontId="70" fillId="0" borderId="15" xfId="0" applyNumberFormat="1" applyFont="1" applyFill="1" applyBorder="1" applyAlignment="1">
      <alignment horizontal="right" wrapText="1"/>
    </xf>
    <xf numFmtId="3" fontId="70" fillId="0" borderId="14" xfId="0" applyNumberFormat="1" applyFont="1" applyFill="1" applyBorder="1" applyAlignment="1">
      <alignment horizontal="right" wrapText="1"/>
    </xf>
    <xf numFmtId="3" fontId="70" fillId="0" borderId="16" xfId="0" applyNumberFormat="1" applyFont="1" applyFill="1" applyBorder="1" applyAlignment="1">
      <alignment horizontal="right" wrapText="1"/>
    </xf>
    <xf numFmtId="3" fontId="70" fillId="29" borderId="15" xfId="0" applyNumberFormat="1" applyFont="1" applyFill="1" applyBorder="1" applyAlignment="1">
      <alignment horizontal="right" wrapText="1"/>
    </xf>
    <xf numFmtId="3" fontId="70" fillId="29" borderId="14" xfId="0" applyNumberFormat="1" applyFont="1" applyFill="1" applyBorder="1" applyAlignment="1">
      <alignment horizontal="right" wrapText="1"/>
    </xf>
    <xf numFmtId="3" fontId="70" fillId="29" borderId="16" xfId="0" applyNumberFormat="1" applyFont="1" applyFill="1" applyBorder="1" applyAlignment="1">
      <alignment horizontal="right" wrapText="1"/>
    </xf>
    <xf numFmtId="177" fontId="78" fillId="0" borderId="14" xfId="0" applyNumberFormat="1" applyFont="1" applyFill="1" applyBorder="1" applyAlignment="1">
      <alignment horizontal="center" vertical="center" wrapText="1"/>
    </xf>
    <xf numFmtId="177" fontId="78" fillId="0" borderId="16" xfId="0" applyNumberFormat="1" applyFont="1" applyFill="1" applyBorder="1" applyAlignment="1">
      <alignment horizontal="center" vertical="center" wrapText="1"/>
    </xf>
    <xf numFmtId="177" fontId="78" fillId="0" borderId="15" xfId="0" applyNumberFormat="1" applyFont="1" applyFill="1" applyBorder="1" applyAlignment="1">
      <alignment horizontal="center" vertical="center" wrapText="1"/>
    </xf>
    <xf numFmtId="0" fontId="70" fillId="29" borderId="3" xfId="0" applyFont="1" applyFill="1" applyBorder="1" applyAlignment="1">
      <alignment horizontal="center" vertical="center" wrapText="1" shrinkToFit="1"/>
    </xf>
    <xf numFmtId="0" fontId="70" fillId="29" borderId="22" xfId="0" applyFont="1" applyFill="1" applyBorder="1" applyAlignment="1">
      <alignment horizontal="center" vertical="center" wrapText="1"/>
    </xf>
    <xf numFmtId="0" fontId="70" fillId="29" borderId="20" xfId="0" applyFont="1" applyFill="1" applyBorder="1" applyAlignment="1">
      <alignment horizontal="center" vertical="center" wrapText="1"/>
    </xf>
    <xf numFmtId="0" fontId="70" fillId="29" borderId="17" xfId="0" applyFont="1" applyFill="1" applyBorder="1" applyAlignment="1">
      <alignment horizontal="center" vertical="center" wrapText="1"/>
    </xf>
    <xf numFmtId="0" fontId="70" fillId="29" borderId="23" xfId="0" applyFont="1" applyFill="1" applyBorder="1" applyAlignment="1">
      <alignment horizontal="center" vertical="center" wrapText="1"/>
    </xf>
    <xf numFmtId="0" fontId="70" fillId="29" borderId="0" xfId="0" applyFont="1" applyFill="1" applyBorder="1" applyAlignment="1">
      <alignment horizontal="center" vertical="center" wrapText="1"/>
    </xf>
    <xf numFmtId="0" fontId="70" fillId="29" borderId="24" xfId="0" applyFont="1" applyFill="1" applyBorder="1" applyAlignment="1">
      <alignment horizontal="center" vertical="center" wrapText="1"/>
    </xf>
    <xf numFmtId="0" fontId="70" fillId="29" borderId="21" xfId="0" applyFont="1" applyFill="1" applyBorder="1" applyAlignment="1">
      <alignment horizontal="center" vertical="center" wrapText="1"/>
    </xf>
    <xf numFmtId="0" fontId="70" fillId="29" borderId="13" xfId="0" applyFont="1" applyFill="1" applyBorder="1" applyAlignment="1">
      <alignment horizontal="center" vertical="center" wrapText="1"/>
    </xf>
    <xf numFmtId="0" fontId="70" fillId="29" borderId="25" xfId="0" applyFont="1" applyFill="1" applyBorder="1" applyAlignment="1">
      <alignment horizontal="center" vertical="center" wrapText="1"/>
    </xf>
    <xf numFmtId="49" fontId="70" fillId="29" borderId="22" xfId="0" applyNumberFormat="1" applyFont="1" applyFill="1" applyBorder="1" applyAlignment="1">
      <alignment horizontal="center" vertical="center" wrapText="1"/>
    </xf>
    <xf numFmtId="49" fontId="70" fillId="29" borderId="20" xfId="0" applyNumberFormat="1" applyFont="1" applyFill="1" applyBorder="1" applyAlignment="1">
      <alignment horizontal="center" vertical="center" wrapText="1"/>
    </xf>
    <xf numFmtId="49" fontId="70" fillId="29" borderId="17" xfId="0" applyNumberFormat="1" applyFont="1" applyFill="1" applyBorder="1" applyAlignment="1">
      <alignment horizontal="center" vertical="center" wrapText="1"/>
    </xf>
    <xf numFmtId="49" fontId="70" fillId="29" borderId="23" xfId="0" applyNumberFormat="1" applyFont="1" applyFill="1" applyBorder="1" applyAlignment="1">
      <alignment horizontal="center" vertical="center" wrapText="1"/>
    </xf>
    <xf numFmtId="49" fontId="70" fillId="29" borderId="0" xfId="0" applyNumberFormat="1" applyFont="1" applyFill="1" applyBorder="1" applyAlignment="1">
      <alignment horizontal="center" vertical="center" wrapText="1"/>
    </xf>
    <xf numFmtId="49" fontId="70" fillId="29" borderId="24" xfId="0" applyNumberFormat="1" applyFont="1" applyFill="1" applyBorder="1" applyAlignment="1">
      <alignment horizontal="center" vertical="center" wrapText="1"/>
    </xf>
    <xf numFmtId="49" fontId="70" fillId="29" borderId="21" xfId="0" applyNumberFormat="1" applyFont="1" applyFill="1" applyBorder="1" applyAlignment="1">
      <alignment horizontal="center" vertical="center" wrapText="1"/>
    </xf>
    <xf numFmtId="49" fontId="70" fillId="29" borderId="13" xfId="0" applyNumberFormat="1" applyFont="1" applyFill="1" applyBorder="1" applyAlignment="1">
      <alignment horizontal="center" vertical="center" wrapText="1"/>
    </xf>
    <xf numFmtId="49" fontId="70" fillId="29" borderId="25" xfId="0" applyNumberFormat="1" applyFont="1" applyFill="1" applyBorder="1" applyAlignment="1">
      <alignment horizontal="center" vertical="center" wrapText="1"/>
    </xf>
    <xf numFmtId="0" fontId="73" fillId="29" borderId="15" xfId="0" applyFont="1" applyFill="1" applyBorder="1" applyAlignment="1">
      <alignment horizontal="left" vertical="center" wrapText="1" shrinkToFit="1"/>
    </xf>
    <xf numFmtId="0" fontId="73" fillId="29" borderId="16" xfId="0" applyFont="1" applyFill="1" applyBorder="1" applyAlignment="1">
      <alignment horizontal="left" vertical="center" wrapText="1" shrinkToFit="1"/>
    </xf>
    <xf numFmtId="179" fontId="91" fillId="29" borderId="15" xfId="0" applyNumberFormat="1" applyFont="1" applyFill="1" applyBorder="1" applyAlignment="1">
      <alignment horizontal="center" vertical="center" wrapText="1"/>
    </xf>
    <xf numFmtId="179" fontId="91" fillId="29" borderId="14" xfId="0" applyNumberFormat="1" applyFont="1" applyFill="1" applyBorder="1" applyAlignment="1">
      <alignment horizontal="center" vertical="center" wrapText="1"/>
    </xf>
    <xf numFmtId="179" fontId="91" fillId="29" borderId="16" xfId="0" applyNumberFormat="1" applyFont="1" applyFill="1" applyBorder="1" applyAlignment="1">
      <alignment horizontal="center" vertical="center" wrapText="1"/>
    </xf>
    <xf numFmtId="179" fontId="78" fillId="0" borderId="15" xfId="0" applyNumberFormat="1" applyFont="1" applyFill="1" applyBorder="1" applyAlignment="1">
      <alignment horizontal="center" vertical="center" wrapText="1"/>
    </xf>
    <xf numFmtId="179" fontId="78" fillId="0" borderId="14" xfId="0" applyNumberFormat="1" applyFont="1" applyFill="1" applyBorder="1" applyAlignment="1">
      <alignment horizontal="center" vertical="center" wrapText="1"/>
    </xf>
    <xf numFmtId="179" fontId="78" fillId="0" borderId="16" xfId="0" applyNumberFormat="1" applyFont="1" applyFill="1" applyBorder="1" applyAlignment="1">
      <alignment horizontal="center" vertical="center" wrapText="1"/>
    </xf>
    <xf numFmtId="0" fontId="70" fillId="29" borderId="15" xfId="0" applyFont="1" applyFill="1" applyBorder="1" applyAlignment="1">
      <alignment horizontal="center" vertical="center"/>
    </xf>
    <xf numFmtId="0" fontId="70" fillId="29" borderId="14" xfId="0" applyFont="1" applyFill="1" applyBorder="1" applyAlignment="1">
      <alignment horizontal="center" vertical="center"/>
    </xf>
    <xf numFmtId="0" fontId="70" fillId="29" borderId="16" xfId="0" applyFont="1" applyFill="1" applyBorder="1" applyAlignment="1">
      <alignment horizontal="center" vertical="center"/>
    </xf>
    <xf numFmtId="0" fontId="73" fillId="29" borderId="0" xfId="0" applyFont="1" applyFill="1" applyAlignment="1">
      <alignment horizontal="right" vertical="center" wrapText="1"/>
    </xf>
    <xf numFmtId="0" fontId="76" fillId="29" borderId="0" xfId="0" applyFont="1" applyFill="1" applyAlignment="1">
      <alignment horizontal="right" vertical="center" wrapText="1"/>
    </xf>
    <xf numFmtId="0" fontId="73" fillId="29" borderId="13" xfId="0" applyFont="1" applyFill="1" applyBorder="1" applyAlignment="1">
      <alignment horizontal="left" vertical="center" wrapText="1"/>
    </xf>
    <xf numFmtId="0" fontId="71" fillId="29" borderId="13" xfId="0" applyFont="1" applyFill="1" applyBorder="1" applyAlignment="1">
      <alignment horizontal="left" vertical="center" wrapText="1"/>
    </xf>
    <xf numFmtId="0" fontId="70" fillId="29" borderId="18" xfId="0" applyFont="1" applyFill="1" applyBorder="1" applyAlignment="1">
      <alignment horizontal="center" vertical="center" wrapText="1" shrinkToFit="1"/>
    </xf>
    <xf numFmtId="0" fontId="70" fillId="29" borderId="19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3" fillId="0" borderId="15" xfId="0" applyFont="1" applyFill="1" applyBorder="1" applyAlignment="1">
      <alignment horizontal="center" vertical="center"/>
    </xf>
    <xf numFmtId="0" fontId="73" fillId="0" borderId="14" xfId="0" applyFont="1" applyFill="1" applyBorder="1" applyAlignment="1">
      <alignment horizontal="center" vertical="center"/>
    </xf>
    <xf numFmtId="0" fontId="73" fillId="0" borderId="16" xfId="0" applyFont="1" applyFill="1" applyBorder="1" applyAlignment="1">
      <alignment horizontal="center" vertical="center"/>
    </xf>
    <xf numFmtId="0" fontId="73" fillId="0" borderId="15" xfId="0" applyFont="1" applyFill="1" applyBorder="1" applyAlignment="1">
      <alignment horizontal="center" vertical="center" wrapText="1"/>
    </xf>
    <xf numFmtId="0" fontId="73" fillId="0" borderId="14" xfId="0" applyFont="1" applyFill="1" applyBorder="1" applyAlignment="1">
      <alignment horizontal="center" vertical="center" wrapText="1"/>
    </xf>
    <xf numFmtId="0" fontId="73" fillId="0" borderId="16" xfId="0" applyFont="1" applyFill="1" applyBorder="1" applyAlignment="1">
      <alignment horizontal="center" vertical="center" wrapText="1"/>
    </xf>
    <xf numFmtId="0" fontId="6" fillId="29" borderId="0" xfId="0" applyFont="1" applyFill="1" applyBorder="1" applyAlignment="1">
      <alignment horizontal="center" vertical="center"/>
    </xf>
    <xf numFmtId="0" fontId="6" fillId="29" borderId="20" xfId="0" applyFont="1" applyFill="1" applyBorder="1" applyAlignment="1">
      <alignment horizontal="left" vertical="center"/>
    </xf>
    <xf numFmtId="170" fontId="6" fillId="29" borderId="0" xfId="0" applyNumberFormat="1" applyFont="1" applyFill="1" applyBorder="1" applyAlignment="1">
      <alignment horizontal="center" vertical="center" wrapText="1"/>
    </xf>
    <xf numFmtId="170" fontId="6" fillId="29" borderId="0" xfId="0" quotePrefix="1" applyNumberFormat="1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</cellXfs>
  <cellStyles count="445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10" xfId="353"/>
    <cellStyle name="Column-Header 2" xfId="73"/>
    <cellStyle name="Column-Header 2 2" xfId="354"/>
    <cellStyle name="Column-Header 3" xfId="74"/>
    <cellStyle name="Column-Header 3 2" xfId="355"/>
    <cellStyle name="Column-Header 4" xfId="75"/>
    <cellStyle name="Column-Header 4 2" xfId="356"/>
    <cellStyle name="Column-Header 5" xfId="76"/>
    <cellStyle name="Column-Header 5 2" xfId="357"/>
    <cellStyle name="Column-Header 6" xfId="77"/>
    <cellStyle name="Column-Header 6 2" xfId="358"/>
    <cellStyle name="Column-Header 7" xfId="78"/>
    <cellStyle name="Column-Header 7 2" xfId="79"/>
    <cellStyle name="Column-Header 7 2 2" xfId="360"/>
    <cellStyle name="Column-Header 7 3" xfId="359"/>
    <cellStyle name="Column-Header 8" xfId="80"/>
    <cellStyle name="Column-Header 8 2" xfId="81"/>
    <cellStyle name="Column-Header 8 2 2" xfId="362"/>
    <cellStyle name="Column-Header 8 3" xfId="361"/>
    <cellStyle name="Column-Header 9" xfId="82"/>
    <cellStyle name="Column-Header 9 2" xfId="83"/>
    <cellStyle name="Column-Header 9 2 2" xfId="364"/>
    <cellStyle name="Column-Header 9 3" xfId="36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10 2" xfId="366"/>
    <cellStyle name="Define-Column 11" xfId="365"/>
    <cellStyle name="Define-Column 2" xfId="88"/>
    <cellStyle name="Define-Column 2 2" xfId="367"/>
    <cellStyle name="Define-Column 3" xfId="89"/>
    <cellStyle name="Define-Column 3 2" xfId="368"/>
    <cellStyle name="Define-Column 4" xfId="90"/>
    <cellStyle name="Define-Column 4 2" xfId="369"/>
    <cellStyle name="Define-Column 5" xfId="91"/>
    <cellStyle name="Define-Column 5 2" xfId="370"/>
    <cellStyle name="Define-Column 6" xfId="92"/>
    <cellStyle name="Define-Column 6 2" xfId="371"/>
    <cellStyle name="Define-Column 7" xfId="93"/>
    <cellStyle name="Define-Column 7 2" xfId="94"/>
    <cellStyle name="Define-Column 7 2 2" xfId="373"/>
    <cellStyle name="Define-Column 7 3" xfId="95"/>
    <cellStyle name="Define-Column 7 3 2" xfId="374"/>
    <cellStyle name="Define-Column 7 4" xfId="372"/>
    <cellStyle name="Define-Column 8" xfId="96"/>
    <cellStyle name="Define-Column 8 2" xfId="97"/>
    <cellStyle name="Define-Column 8 2 2" xfId="376"/>
    <cellStyle name="Define-Column 8 3" xfId="98"/>
    <cellStyle name="Define-Column 8 3 2" xfId="377"/>
    <cellStyle name="Define-Column 8 4" xfId="375"/>
    <cellStyle name="Define-Column 9" xfId="99"/>
    <cellStyle name="Define-Column 9 2" xfId="100"/>
    <cellStyle name="Define-Column 9 2 2" xfId="379"/>
    <cellStyle name="Define-Column 9 3" xfId="101"/>
    <cellStyle name="Define-Column 9 3 2" xfId="380"/>
    <cellStyle name="Define-Column 9 4" xfId="378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 2 2" xfId="382"/>
    <cellStyle name="Level2 3" xfId="381"/>
    <cellStyle name="Level2-Hide" xfId="139"/>
    <cellStyle name="Level2-Hide 2" xfId="140"/>
    <cellStyle name="Level2-Hide 2 2" xfId="384"/>
    <cellStyle name="Level2-Hide 3" xfId="383"/>
    <cellStyle name="Level2-Numbers" xfId="141"/>
    <cellStyle name="Level2-Numbers 2" xfId="142"/>
    <cellStyle name="Level2-Numbers 2 2" xfId="386"/>
    <cellStyle name="Level2-Numbers 3" xfId="385"/>
    <cellStyle name="Level2-Numbers-Hide" xfId="143"/>
    <cellStyle name="Level2-Numbers-Hide 2" xfId="387"/>
    <cellStyle name="Level3" xfId="144"/>
    <cellStyle name="Level3 2" xfId="145"/>
    <cellStyle name="Level3 2 2" xfId="389"/>
    <cellStyle name="Level3 3" xfId="146"/>
    <cellStyle name="Level3 3 2" xfId="390"/>
    <cellStyle name="Level3 4" xfId="388"/>
    <cellStyle name="Level3_План департамент_2010_1207" xfId="147"/>
    <cellStyle name="Level3-Hide" xfId="148"/>
    <cellStyle name="Level3-Hide 2" xfId="149"/>
    <cellStyle name="Level3-Hide 2 2" xfId="392"/>
    <cellStyle name="Level3-Hide 3" xfId="391"/>
    <cellStyle name="Level3-Numbers" xfId="150"/>
    <cellStyle name="Level3-Numbers 2" xfId="151"/>
    <cellStyle name="Level3-Numbers 2 2" xfId="394"/>
    <cellStyle name="Level3-Numbers 3" xfId="152"/>
    <cellStyle name="Level3-Numbers 3 2" xfId="395"/>
    <cellStyle name="Level3-Numbers 4" xfId="393"/>
    <cellStyle name="Level3-Numbers_План департамент_2010_1207" xfId="153"/>
    <cellStyle name="Level3-Numbers-Hide" xfId="154"/>
    <cellStyle name="Level3-Numbers-Hide 2" xfId="396"/>
    <cellStyle name="Level4" xfId="155"/>
    <cellStyle name="Level4 2" xfId="156"/>
    <cellStyle name="Level4 2 2" xfId="398"/>
    <cellStyle name="Level4 3" xfId="397"/>
    <cellStyle name="Level4-Hide" xfId="157"/>
    <cellStyle name="Level4-Hide 2" xfId="158"/>
    <cellStyle name="Level4-Hide 2 2" xfId="400"/>
    <cellStyle name="Level4-Hide 3" xfId="399"/>
    <cellStyle name="Level4-Numbers" xfId="159"/>
    <cellStyle name="Level4-Numbers 2" xfId="160"/>
    <cellStyle name="Level4-Numbers 2 2" xfId="402"/>
    <cellStyle name="Level4-Numbers 3" xfId="401"/>
    <cellStyle name="Level4-Numbers-Hide" xfId="161"/>
    <cellStyle name="Level4-Numbers-Hide 2" xfId="403"/>
    <cellStyle name="Level5" xfId="162"/>
    <cellStyle name="Level5 2" xfId="163"/>
    <cellStyle name="Level5 2 2" xfId="405"/>
    <cellStyle name="Level5 3" xfId="404"/>
    <cellStyle name="Level5-Hide" xfId="164"/>
    <cellStyle name="Level5-Hide 2" xfId="165"/>
    <cellStyle name="Level5-Hide 2 2" xfId="407"/>
    <cellStyle name="Level5-Hide 3" xfId="406"/>
    <cellStyle name="Level5-Numbers" xfId="166"/>
    <cellStyle name="Level5-Numbers 2" xfId="167"/>
    <cellStyle name="Level5-Numbers 2 2" xfId="409"/>
    <cellStyle name="Level5-Numbers 3" xfId="408"/>
    <cellStyle name="Level5-Numbers-Hide" xfId="168"/>
    <cellStyle name="Level5-Numbers-Hide 2" xfId="410"/>
    <cellStyle name="Level6" xfId="169"/>
    <cellStyle name="Level6 2" xfId="170"/>
    <cellStyle name="Level6 2 2" xfId="412"/>
    <cellStyle name="Level6 3" xfId="411"/>
    <cellStyle name="Level6-Hide" xfId="171"/>
    <cellStyle name="Level6-Hide 2" xfId="172"/>
    <cellStyle name="Level6-Hide 2 2" xfId="414"/>
    <cellStyle name="Level6-Hide 3" xfId="413"/>
    <cellStyle name="Level6-Numbers" xfId="173"/>
    <cellStyle name="Level6-Numbers 2" xfId="174"/>
    <cellStyle name="Level6-Numbers 2 2" xfId="416"/>
    <cellStyle name="Level6-Numbers 3" xfId="415"/>
    <cellStyle name="Level7" xfId="175"/>
    <cellStyle name="Level7 2" xfId="417"/>
    <cellStyle name="Level7-Hide" xfId="176"/>
    <cellStyle name="Level7-Hide 2" xfId="418"/>
    <cellStyle name="Level7-Numbers" xfId="177"/>
    <cellStyle name="Level7-Numbers 2" xfId="419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 2" xfId="420"/>
    <cellStyle name="Number-Cells-Column2" xfId="185"/>
    <cellStyle name="Number-Cells-Column2 2" xfId="421"/>
    <cellStyle name="Number-Cells-Column5" xfId="186"/>
    <cellStyle name="Number-Cells-Column5 2" xfId="422"/>
    <cellStyle name="Output" xfId="187"/>
    <cellStyle name="Output 2" xfId="423"/>
    <cellStyle name="Row-Header" xfId="188"/>
    <cellStyle name="Row-Header 2" xfId="189"/>
    <cellStyle name="Row-Header 2 2" xfId="425"/>
    <cellStyle name="Row-Header 3" xfId="424"/>
    <cellStyle name="Title" xfId="190"/>
    <cellStyle name="Total" xfId="191"/>
    <cellStyle name="Total 2" xfId="426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2 2" xfId="427"/>
    <cellStyle name="Вывод 3" xfId="208"/>
    <cellStyle name="Вывод 3 2" xfId="42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2 2" xfId="429"/>
    <cellStyle name="Итог 3" xfId="221"/>
    <cellStyle name="Итог 3 2" xfId="430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 3 2" xfId="431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0 2" xfId="432"/>
    <cellStyle name="Обычный 3 11" xfId="259"/>
    <cellStyle name="Обычный 3 11 2" xfId="433"/>
    <cellStyle name="Обычный 3 12" xfId="260"/>
    <cellStyle name="Обычный 3 12 2" xfId="434"/>
    <cellStyle name="Обычный 3 13" xfId="261"/>
    <cellStyle name="Обычный 3 13 2" xfId="435"/>
    <cellStyle name="Обычный 3 14" xfId="262"/>
    <cellStyle name="Обычный 3 2" xfId="263"/>
    <cellStyle name="Обычный 3 2 2" xfId="436"/>
    <cellStyle name="Обычный 3 3" xfId="264"/>
    <cellStyle name="Обычный 3 3 2" xfId="437"/>
    <cellStyle name="Обычный 3 4" xfId="265"/>
    <cellStyle name="Обычный 3 4 2" xfId="438"/>
    <cellStyle name="Обычный 3 5" xfId="266"/>
    <cellStyle name="Обычный 3 5 2" xfId="439"/>
    <cellStyle name="Обычный 3 6" xfId="267"/>
    <cellStyle name="Обычный 3 6 2" xfId="440"/>
    <cellStyle name="Обычный 3 7" xfId="268"/>
    <cellStyle name="Обычный 3 7 2" xfId="441"/>
    <cellStyle name="Обычный 3 8" xfId="269"/>
    <cellStyle name="Обычный 3 8 2" xfId="442"/>
    <cellStyle name="Обычный 3 9" xfId="270"/>
    <cellStyle name="Обычный 3 9 2" xfId="443"/>
    <cellStyle name="Обычный 3_Дефицит_7 млрд_0608_бс" xfId="271"/>
    <cellStyle name="Обычный 4" xfId="272"/>
    <cellStyle name="Обычный 4 2" xfId="444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80"/>
  <sheetViews>
    <sheetView view="pageBreakPreview" topLeftCell="A4" zoomScale="69" zoomScaleNormal="75" zoomScaleSheetLayoutView="69" workbookViewId="0">
      <selection activeCell="Q101" sqref="Q101"/>
    </sheetView>
  </sheetViews>
  <sheetFormatPr defaultRowHeight="20.25"/>
  <cols>
    <col min="1" max="1" width="68.5703125" style="139" customWidth="1"/>
    <col min="2" max="2" width="15.28515625" style="145" customWidth="1"/>
    <col min="3" max="5" width="18" style="145" customWidth="1"/>
    <col min="6" max="6" width="18.42578125" style="139" customWidth="1"/>
    <col min="7" max="7" width="20.7109375" style="139" customWidth="1"/>
    <col min="8" max="8" width="21.42578125" style="139" customWidth="1"/>
    <col min="9" max="9" width="22.28515625" style="139" customWidth="1"/>
    <col min="10" max="10" width="18.140625" style="139" hidden="1" customWidth="1"/>
    <col min="11" max="11" width="10" style="139" customWidth="1"/>
    <col min="12" max="12" width="17.42578125" style="139" customWidth="1"/>
    <col min="13" max="14" width="9.140625" style="139" customWidth="1"/>
    <col min="15" max="15" width="10.5703125" style="139" customWidth="1"/>
    <col min="16" max="16384" width="9.140625" style="139"/>
  </cols>
  <sheetData>
    <row r="1" spans="1:10">
      <c r="A1" s="512"/>
      <c r="B1" s="512"/>
      <c r="C1" s="512"/>
      <c r="D1" s="512"/>
      <c r="E1" s="512"/>
      <c r="F1" s="512"/>
      <c r="G1" s="512"/>
      <c r="H1" s="512"/>
      <c r="I1" s="512"/>
    </row>
    <row r="2" spans="1:10" ht="18.75" customHeight="1">
      <c r="A2" s="521"/>
      <c r="B2" s="522"/>
      <c r="C2" s="140"/>
      <c r="D2" s="141"/>
      <c r="E2" s="141"/>
      <c r="F2" s="139" t="s">
        <v>430</v>
      </c>
      <c r="G2" s="141"/>
      <c r="H2" s="141"/>
      <c r="I2" s="141"/>
      <c r="J2" s="141"/>
    </row>
    <row r="3" spans="1:10">
      <c r="A3" s="522"/>
      <c r="B3" s="522"/>
      <c r="C3" s="140"/>
      <c r="D3" s="141"/>
      <c r="E3" s="141"/>
      <c r="F3" s="139" t="s">
        <v>431</v>
      </c>
      <c r="G3" s="141"/>
      <c r="H3" s="141"/>
      <c r="I3" s="141"/>
      <c r="J3" s="141"/>
    </row>
    <row r="4" spans="1:10" ht="17.25" customHeight="1">
      <c r="A4" s="522"/>
      <c r="B4" s="522"/>
      <c r="C4" s="140"/>
      <c r="D4" s="142"/>
      <c r="E4" s="142"/>
      <c r="F4" s="139" t="s">
        <v>432</v>
      </c>
      <c r="G4" s="141"/>
      <c r="H4" s="141"/>
      <c r="I4" s="141"/>
      <c r="J4" s="141"/>
    </row>
    <row r="5" spans="1:10" ht="18" customHeight="1">
      <c r="A5" s="522"/>
      <c r="B5" s="522"/>
      <c r="C5" s="140"/>
      <c r="D5" s="142"/>
      <c r="E5" s="142"/>
      <c r="G5" s="141"/>
      <c r="H5" s="141"/>
      <c r="I5" s="141"/>
      <c r="J5" s="143"/>
    </row>
    <row r="6" spans="1:10" ht="18.75" customHeight="1">
      <c r="A6" s="522"/>
      <c r="B6" s="522"/>
      <c r="C6" s="140"/>
      <c r="D6" s="142"/>
      <c r="E6" s="142"/>
      <c r="F6" s="174"/>
      <c r="G6" s="141"/>
      <c r="H6" s="141"/>
      <c r="I6" s="141"/>
      <c r="J6" s="144"/>
    </row>
    <row r="7" spans="1:10" ht="18.75" customHeight="1">
      <c r="A7" s="140"/>
      <c r="B7" s="140"/>
      <c r="C7" s="140"/>
      <c r="D7" s="142"/>
      <c r="E7" s="142"/>
      <c r="F7" s="223"/>
      <c r="G7" s="144"/>
      <c r="H7" s="144"/>
      <c r="I7" s="144"/>
      <c r="J7" s="144"/>
    </row>
    <row r="8" spans="1:10" ht="18.75" customHeight="1">
      <c r="C8" s="140"/>
      <c r="D8" s="142"/>
      <c r="E8" s="142"/>
      <c r="F8" s="223"/>
      <c r="G8" s="487"/>
      <c r="H8" s="487"/>
      <c r="I8" s="487"/>
      <c r="J8" s="487"/>
    </row>
    <row r="9" spans="1:10" ht="18.75" customHeight="1">
      <c r="A9" s="141" t="s">
        <v>327</v>
      </c>
      <c r="B9" s="142"/>
      <c r="C9" s="140"/>
      <c r="D9" s="140"/>
      <c r="E9" s="140"/>
      <c r="F9" s="167"/>
      <c r="G9" s="503" t="s">
        <v>98</v>
      </c>
      <c r="H9" s="503"/>
      <c r="I9" s="503"/>
      <c r="J9" s="503"/>
    </row>
    <row r="10" spans="1:10">
      <c r="A10" s="141"/>
      <c r="B10" s="142"/>
      <c r="C10" s="147"/>
      <c r="D10" s="146"/>
      <c r="E10" s="146"/>
      <c r="F10" s="167"/>
      <c r="G10" s="519"/>
      <c r="H10" s="519"/>
      <c r="I10" s="519"/>
      <c r="J10" s="519"/>
    </row>
    <row r="11" spans="1:10" ht="18.75" customHeight="1">
      <c r="A11" s="523" t="s">
        <v>451</v>
      </c>
      <c r="B11" s="520"/>
      <c r="C11" s="148"/>
      <c r="D11" s="148"/>
      <c r="E11" s="148"/>
      <c r="F11" s="224"/>
      <c r="G11" s="149"/>
      <c r="H11" s="149"/>
      <c r="I11" s="149"/>
      <c r="J11" s="149"/>
    </row>
    <row r="12" spans="1:10" ht="20.25" customHeight="1">
      <c r="A12" s="144" t="s">
        <v>330</v>
      </c>
      <c r="B12" s="140"/>
      <c r="C12" s="140"/>
      <c r="D12" s="141"/>
      <c r="E12" s="141"/>
      <c r="F12" s="225"/>
      <c r="G12" s="519"/>
      <c r="H12" s="519"/>
      <c r="I12" s="519"/>
      <c r="J12" s="519"/>
    </row>
    <row r="13" spans="1:10" ht="19.5" customHeight="1">
      <c r="A13" s="150"/>
      <c r="B13" s="151" t="s">
        <v>529</v>
      </c>
      <c r="C13" s="140"/>
      <c r="D13" s="140"/>
      <c r="E13" s="140"/>
      <c r="F13" s="223"/>
      <c r="G13" s="149"/>
      <c r="H13" s="149"/>
      <c r="I13" s="149"/>
      <c r="J13" s="149"/>
    </row>
    <row r="14" spans="1:10" ht="19.5" customHeight="1">
      <c r="A14" s="490" t="s">
        <v>293</v>
      </c>
      <c r="B14" s="490"/>
      <c r="C14" s="140"/>
      <c r="D14" s="140"/>
      <c r="E14" s="140"/>
      <c r="F14" s="223"/>
      <c r="G14" s="519"/>
      <c r="H14" s="519"/>
      <c r="I14" s="519"/>
      <c r="J14" s="519"/>
    </row>
    <row r="15" spans="1:10" ht="19.5" customHeight="1">
      <c r="A15" s="518"/>
      <c r="B15" s="518"/>
      <c r="C15" s="147"/>
      <c r="D15" s="142"/>
      <c r="E15" s="142"/>
      <c r="F15" s="223"/>
      <c r="G15" s="489"/>
      <c r="H15" s="489"/>
      <c r="I15" s="489"/>
      <c r="J15" s="489"/>
    </row>
    <row r="16" spans="1:10" ht="16.5" customHeight="1">
      <c r="A16" s="490"/>
      <c r="B16" s="490"/>
      <c r="C16" s="147"/>
      <c r="D16" s="142"/>
      <c r="E16" s="142"/>
      <c r="F16" s="223"/>
      <c r="G16" s="144"/>
      <c r="H16" s="144"/>
      <c r="I16" s="144"/>
      <c r="J16" s="144"/>
    </row>
    <row r="17" spans="1:10" ht="16.5" customHeight="1">
      <c r="A17" s="140"/>
      <c r="B17" s="140"/>
      <c r="C17" s="147"/>
      <c r="D17" s="142"/>
      <c r="E17" s="142"/>
      <c r="F17" s="223"/>
      <c r="G17" s="144"/>
      <c r="H17" s="144"/>
      <c r="I17" s="144"/>
      <c r="J17" s="144"/>
    </row>
    <row r="18" spans="1:10" ht="18.75" customHeight="1">
      <c r="A18" s="487" t="s">
        <v>328</v>
      </c>
      <c r="B18" s="487"/>
      <c r="C18" s="140"/>
      <c r="D18" s="142"/>
      <c r="E18" s="142"/>
      <c r="F18" s="223"/>
      <c r="G18" s="487" t="s">
        <v>328</v>
      </c>
      <c r="H18" s="487"/>
      <c r="I18" s="487"/>
      <c r="J18" s="487"/>
    </row>
    <row r="19" spans="1:10" ht="15.75" customHeight="1">
      <c r="A19" s="141"/>
      <c r="B19" s="140"/>
      <c r="C19" s="140"/>
      <c r="D19" s="142"/>
      <c r="E19" s="142"/>
      <c r="F19" s="223"/>
      <c r="G19" s="141"/>
      <c r="H19" s="141"/>
      <c r="I19" s="140"/>
      <c r="J19" s="140"/>
    </row>
    <row r="20" spans="1:10" ht="27.75" customHeight="1">
      <c r="A20" s="519" t="s">
        <v>433</v>
      </c>
      <c r="B20" s="520"/>
      <c r="C20" s="140"/>
      <c r="D20" s="140"/>
      <c r="E20" s="140" t="s">
        <v>329</v>
      </c>
      <c r="F20" s="167"/>
      <c r="G20" s="152" t="s">
        <v>435</v>
      </c>
      <c r="H20" s="140"/>
      <c r="I20" s="140"/>
      <c r="J20" s="140"/>
    </row>
    <row r="21" spans="1:10" ht="21" customHeight="1">
      <c r="A21" s="486"/>
      <c r="B21" s="486"/>
      <c r="C21" s="140"/>
      <c r="D21" s="140"/>
      <c r="E21" s="140"/>
      <c r="F21" s="225"/>
      <c r="G21" s="141"/>
      <c r="H21" s="141"/>
      <c r="I21" s="141"/>
      <c r="J21" s="141"/>
    </row>
    <row r="22" spans="1:10" ht="27" customHeight="1">
      <c r="A22" s="153"/>
      <c r="B22" s="154" t="s">
        <v>434</v>
      </c>
      <c r="C22" s="140"/>
      <c r="D22" s="140"/>
      <c r="E22" s="140"/>
      <c r="F22" s="225"/>
      <c r="G22" s="488" t="s">
        <v>637</v>
      </c>
      <c r="H22" s="488"/>
      <c r="I22" s="488"/>
      <c r="J22" s="488"/>
    </row>
    <row r="23" spans="1:10" ht="15.75" customHeight="1">
      <c r="A23" s="490" t="s">
        <v>293</v>
      </c>
      <c r="B23" s="490"/>
      <c r="C23" s="140"/>
      <c r="D23" s="140"/>
      <c r="E23" s="140"/>
      <c r="F23" s="225"/>
      <c r="G23" s="491" t="s">
        <v>293</v>
      </c>
      <c r="H23" s="491"/>
      <c r="I23" s="491"/>
      <c r="J23" s="491"/>
    </row>
    <row r="24" spans="1:10" ht="15.75" customHeight="1">
      <c r="A24" s="141"/>
      <c r="B24" s="140"/>
      <c r="C24" s="140"/>
      <c r="D24" s="140"/>
      <c r="E24" s="140"/>
      <c r="G24" s="489"/>
      <c r="H24" s="489"/>
      <c r="I24" s="489"/>
      <c r="J24" s="489"/>
    </row>
    <row r="25" spans="1:10">
      <c r="C25" s="155"/>
      <c r="D25" s="156"/>
      <c r="E25" s="156"/>
      <c r="F25" s="225"/>
      <c r="G25" s="489"/>
      <c r="H25" s="489"/>
      <c r="I25" s="489"/>
      <c r="J25" s="489"/>
    </row>
    <row r="26" spans="1:10" ht="25.5" customHeight="1">
      <c r="A26" s="159"/>
      <c r="B26" s="492"/>
      <c r="C26" s="492"/>
      <c r="D26" s="492"/>
      <c r="E26" s="492"/>
      <c r="F26" s="492"/>
      <c r="G26" s="160"/>
      <c r="H26" s="197" t="s">
        <v>569</v>
      </c>
      <c r="I26" s="162" t="s">
        <v>103</v>
      </c>
      <c r="J26" s="138" t="s">
        <v>159</v>
      </c>
    </row>
    <row r="27" spans="1:10" ht="44.25" customHeight="1">
      <c r="A27" s="163" t="s">
        <v>13</v>
      </c>
      <c r="B27" s="484" t="s">
        <v>452</v>
      </c>
      <c r="C27" s="484"/>
      <c r="D27" s="484"/>
      <c r="E27" s="484"/>
      <c r="F27" s="484"/>
      <c r="G27" s="511"/>
      <c r="H27" s="161">
        <v>37898491</v>
      </c>
      <c r="I27" s="165" t="s">
        <v>101</v>
      </c>
      <c r="J27" s="138"/>
    </row>
    <row r="28" spans="1:10" ht="24.75" customHeight="1">
      <c r="A28" s="163" t="s">
        <v>14</v>
      </c>
      <c r="B28" s="484" t="s">
        <v>437</v>
      </c>
      <c r="C28" s="484"/>
      <c r="D28" s="484"/>
      <c r="E28" s="484"/>
      <c r="F28" s="484"/>
      <c r="G28" s="164"/>
      <c r="H28" s="161">
        <v>430</v>
      </c>
      <c r="I28" s="165" t="s">
        <v>100</v>
      </c>
      <c r="J28" s="138"/>
    </row>
    <row r="29" spans="1:10" ht="24.75" customHeight="1">
      <c r="A29" s="163" t="s">
        <v>19</v>
      </c>
      <c r="B29" s="484" t="s">
        <v>438</v>
      </c>
      <c r="C29" s="484"/>
      <c r="D29" s="484"/>
      <c r="E29" s="484"/>
      <c r="F29" s="484"/>
      <c r="G29" s="164"/>
      <c r="H29" s="161">
        <v>510100000</v>
      </c>
      <c r="I29" s="165" t="s">
        <v>99</v>
      </c>
      <c r="J29" s="138"/>
    </row>
    <row r="30" spans="1:10" ht="24.75" customHeight="1">
      <c r="A30" s="163" t="s">
        <v>423</v>
      </c>
      <c r="B30" s="484" t="s">
        <v>453</v>
      </c>
      <c r="C30" s="484"/>
      <c r="D30" s="484"/>
      <c r="E30" s="484"/>
      <c r="F30" s="484"/>
      <c r="G30" s="164"/>
      <c r="H30" s="161"/>
      <c r="I30" s="165" t="s">
        <v>9</v>
      </c>
      <c r="J30" s="138"/>
    </row>
    <row r="31" spans="1:10" ht="24.75" customHeight="1">
      <c r="A31" s="163" t="s">
        <v>16</v>
      </c>
      <c r="B31" s="484" t="s">
        <v>454</v>
      </c>
      <c r="C31" s="484"/>
      <c r="D31" s="484"/>
      <c r="E31" s="484"/>
      <c r="F31" s="484"/>
      <c r="G31" s="164"/>
      <c r="H31" s="161"/>
      <c r="I31" s="165" t="s">
        <v>8</v>
      </c>
      <c r="J31" s="138"/>
    </row>
    <row r="32" spans="1:10" ht="24.75" customHeight="1">
      <c r="A32" s="163" t="s">
        <v>15</v>
      </c>
      <c r="B32" s="484" t="s">
        <v>455</v>
      </c>
      <c r="C32" s="484"/>
      <c r="D32" s="484"/>
      <c r="E32" s="484"/>
      <c r="F32" s="484"/>
      <c r="G32" s="164"/>
      <c r="H32" s="161" t="s">
        <v>458</v>
      </c>
      <c r="I32" s="165" t="s">
        <v>10</v>
      </c>
      <c r="J32" s="138"/>
    </row>
    <row r="33" spans="1:10" ht="24.75" customHeight="1">
      <c r="A33" s="163" t="s">
        <v>294</v>
      </c>
      <c r="B33" s="484" t="s">
        <v>401</v>
      </c>
      <c r="C33" s="484"/>
      <c r="D33" s="484"/>
      <c r="E33" s="484"/>
      <c r="F33" s="484"/>
      <c r="G33" s="509" t="s">
        <v>130</v>
      </c>
      <c r="H33" s="510"/>
      <c r="I33" s="165"/>
      <c r="J33" s="138"/>
    </row>
    <row r="34" spans="1:10" ht="24.75" customHeight="1">
      <c r="A34" s="163" t="s">
        <v>20</v>
      </c>
      <c r="B34" s="507" t="s">
        <v>437</v>
      </c>
      <c r="C34" s="507"/>
      <c r="D34" s="507"/>
      <c r="E34" s="507"/>
      <c r="F34" s="507"/>
      <c r="G34" s="509" t="s">
        <v>131</v>
      </c>
      <c r="H34" s="510"/>
      <c r="I34" s="165"/>
      <c r="J34" s="138"/>
    </row>
    <row r="35" spans="1:10" ht="24.75" customHeight="1">
      <c r="A35" s="163" t="s">
        <v>87</v>
      </c>
      <c r="B35" s="183" t="s">
        <v>638</v>
      </c>
      <c r="C35" s="184"/>
      <c r="D35" s="184"/>
      <c r="E35" s="184"/>
      <c r="F35" s="184"/>
      <c r="G35" s="164"/>
      <c r="H35" s="166"/>
      <c r="I35" s="165"/>
      <c r="J35" s="138"/>
    </row>
    <row r="36" spans="1:10" ht="24.75" customHeight="1">
      <c r="A36" s="163" t="s">
        <v>326</v>
      </c>
      <c r="B36" s="508" t="s">
        <v>456</v>
      </c>
      <c r="C36" s="508"/>
      <c r="D36" s="508"/>
      <c r="E36" s="508"/>
      <c r="F36" s="508"/>
      <c r="G36" s="164"/>
      <c r="H36" s="166"/>
      <c r="I36" s="165"/>
      <c r="J36" s="138"/>
    </row>
    <row r="37" spans="1:10" ht="24.75" customHeight="1">
      <c r="A37" s="163" t="s">
        <v>11</v>
      </c>
      <c r="B37" s="484" t="s">
        <v>457</v>
      </c>
      <c r="C37" s="484"/>
      <c r="D37" s="484"/>
      <c r="E37" s="484"/>
      <c r="F37" s="484"/>
      <c r="G37" s="164"/>
      <c r="H37" s="166"/>
      <c r="I37" s="165"/>
      <c r="J37" s="138"/>
    </row>
    <row r="38" spans="1:10" ht="24.75" customHeight="1">
      <c r="A38" s="163" t="s">
        <v>12</v>
      </c>
      <c r="B38" s="506" t="s">
        <v>459</v>
      </c>
      <c r="C38" s="506"/>
      <c r="D38" s="506"/>
      <c r="E38" s="506"/>
      <c r="F38" s="506"/>
      <c r="G38" s="164"/>
      <c r="H38" s="166"/>
      <c r="I38" s="165"/>
      <c r="J38" s="138"/>
    </row>
    <row r="39" spans="1:10" ht="75" customHeight="1">
      <c r="A39" s="505" t="s">
        <v>570</v>
      </c>
      <c r="B39" s="504"/>
      <c r="C39" s="504"/>
      <c r="D39" s="504"/>
      <c r="E39" s="504"/>
      <c r="F39" s="504"/>
      <c r="G39" s="504"/>
      <c r="H39" s="504"/>
      <c r="I39" s="504"/>
      <c r="J39" s="504"/>
    </row>
    <row r="40" spans="1:10" ht="24.75" customHeight="1">
      <c r="A40" s="504" t="s">
        <v>138</v>
      </c>
      <c r="B40" s="504"/>
      <c r="C40" s="504"/>
      <c r="D40" s="504"/>
      <c r="E40" s="504"/>
      <c r="F40" s="504"/>
      <c r="G40" s="504"/>
      <c r="H40" s="504"/>
      <c r="I40" s="504"/>
      <c r="J40" s="504"/>
    </row>
    <row r="41" spans="1:10" ht="23.25" customHeight="1">
      <c r="B41" s="167"/>
      <c r="C41" s="157"/>
      <c r="D41" s="167"/>
      <c r="E41" s="167"/>
      <c r="F41" s="167"/>
      <c r="G41" s="167"/>
      <c r="H41" s="167"/>
      <c r="I41" s="168" t="s">
        <v>362</v>
      </c>
      <c r="J41" s="167" t="s">
        <v>335</v>
      </c>
    </row>
    <row r="42" spans="1:10" ht="41.25" customHeight="1">
      <c r="A42" s="498" t="s">
        <v>164</v>
      </c>
      <c r="B42" s="485" t="s">
        <v>17</v>
      </c>
      <c r="C42" s="485" t="s">
        <v>571</v>
      </c>
      <c r="D42" s="485" t="s">
        <v>572</v>
      </c>
      <c r="E42" s="495" t="s">
        <v>573</v>
      </c>
      <c r="F42" s="485" t="s">
        <v>574</v>
      </c>
      <c r="G42" s="485" t="s">
        <v>165</v>
      </c>
      <c r="H42" s="485"/>
      <c r="I42" s="485"/>
      <c r="J42" s="485"/>
    </row>
    <row r="43" spans="1:10" ht="77.25" customHeight="1">
      <c r="A43" s="498"/>
      <c r="B43" s="485"/>
      <c r="C43" s="485"/>
      <c r="D43" s="485"/>
      <c r="E43" s="495"/>
      <c r="F43" s="485"/>
      <c r="G43" s="386" t="s">
        <v>442</v>
      </c>
      <c r="H43" s="386" t="s">
        <v>539</v>
      </c>
      <c r="I43" s="485" t="s">
        <v>575</v>
      </c>
      <c r="J43" s="497"/>
    </row>
    <row r="44" spans="1:10" ht="28.5" customHeight="1">
      <c r="A44" s="228">
        <v>1</v>
      </c>
      <c r="B44" s="229">
        <v>2</v>
      </c>
      <c r="C44" s="229">
        <v>3</v>
      </c>
      <c r="D44" s="229">
        <v>4</v>
      </c>
      <c r="E44" s="229">
        <v>5</v>
      </c>
      <c r="F44" s="264">
        <v>6</v>
      </c>
      <c r="G44" s="229">
        <v>7</v>
      </c>
      <c r="H44" s="229">
        <v>8</v>
      </c>
      <c r="I44" s="501">
        <v>9</v>
      </c>
      <c r="J44" s="502"/>
    </row>
    <row r="45" spans="1:10" ht="24.95" customHeight="1">
      <c r="A45" s="499" t="s">
        <v>80</v>
      </c>
      <c r="B45" s="499"/>
      <c r="C45" s="499"/>
      <c r="D45" s="499"/>
      <c r="E45" s="499"/>
      <c r="F45" s="499"/>
      <c r="G45" s="499"/>
      <c r="H45" s="499"/>
      <c r="I45" s="499"/>
      <c r="J45" s="499"/>
    </row>
    <row r="46" spans="1:10" ht="45" customHeight="1">
      <c r="A46" s="230" t="s">
        <v>139</v>
      </c>
      <c r="B46" s="231">
        <v>1000</v>
      </c>
      <c r="C46" s="436">
        <f>'I. Фін результат'!C8</f>
        <v>32310</v>
      </c>
      <c r="D46" s="436">
        <f>'I. Фін результат'!D8</f>
        <v>43813</v>
      </c>
      <c r="E46" s="436">
        <f>'I. Фін результат'!E8</f>
        <v>37756</v>
      </c>
      <c r="F46" s="436">
        <f>'I. Фін результат'!F8</f>
        <v>41938</v>
      </c>
      <c r="G46" s="436">
        <f>F46*107%</f>
        <v>44873.66</v>
      </c>
      <c r="H46" s="436">
        <f>G46*105.8%</f>
        <v>47476.33228000001</v>
      </c>
      <c r="I46" s="485">
        <f>H46</f>
        <v>47476.33228000001</v>
      </c>
      <c r="J46" s="513"/>
    </row>
    <row r="47" spans="1:10" ht="47.25" customHeight="1">
      <c r="A47" s="230" t="s">
        <v>120</v>
      </c>
      <c r="B47" s="231">
        <v>1010</v>
      </c>
      <c r="C47" s="232">
        <f>'I. Фін результат'!C9</f>
        <v>-31551</v>
      </c>
      <c r="D47" s="232">
        <f>'I. Фін результат'!D9</f>
        <v>-38982</v>
      </c>
      <c r="E47" s="232">
        <f>'I. Фін результат'!E9</f>
        <v>-36180</v>
      </c>
      <c r="F47" s="263">
        <f>'I. Фін результат'!F9</f>
        <v>-39412</v>
      </c>
      <c r="G47" s="232">
        <f>F47*107%</f>
        <v>-42170.840000000004</v>
      </c>
      <c r="H47" s="436">
        <f>G47*105.8%</f>
        <v>-44616.748720000003</v>
      </c>
      <c r="I47" s="480">
        <f>H47</f>
        <v>-44616.748720000003</v>
      </c>
      <c r="J47" s="481"/>
    </row>
    <row r="48" spans="1:10" ht="28.5" customHeight="1">
      <c r="A48" s="233" t="s">
        <v>177</v>
      </c>
      <c r="B48" s="231">
        <v>1020</v>
      </c>
      <c r="C48" s="234">
        <f>SUM(C46:C47)</f>
        <v>759</v>
      </c>
      <c r="D48" s="234">
        <f t="shared" ref="D48:H48" si="0">SUM(D46:D47)</f>
        <v>4831</v>
      </c>
      <c r="E48" s="234">
        <f t="shared" si="0"/>
        <v>1576</v>
      </c>
      <c r="F48" s="235">
        <f t="shared" si="0"/>
        <v>2526</v>
      </c>
      <c r="G48" s="235">
        <f t="shared" si="0"/>
        <v>2702.8199999999997</v>
      </c>
      <c r="H48" s="235">
        <f t="shared" si="0"/>
        <v>2859.5835600000064</v>
      </c>
      <c r="I48" s="482">
        <f>I46+I47</f>
        <v>2859.5835600000064</v>
      </c>
      <c r="J48" s="483"/>
    </row>
    <row r="49" spans="1:10" ht="27.75" customHeight="1">
      <c r="A49" s="230" t="s">
        <v>105</v>
      </c>
      <c r="B49" s="231">
        <v>1030</v>
      </c>
      <c r="C49" s="232">
        <f>'I. Фін результат'!C19</f>
        <v>-3599</v>
      </c>
      <c r="D49" s="232">
        <f>'I. Фін результат'!D19</f>
        <v>-5871</v>
      </c>
      <c r="E49" s="232">
        <f>'I. Фін результат'!E19</f>
        <v>-4555</v>
      </c>
      <c r="F49" s="263">
        <f>'I. Фін результат'!F19</f>
        <v>-5936</v>
      </c>
      <c r="G49" s="232">
        <f>F49*107%</f>
        <v>-6351.52</v>
      </c>
      <c r="H49" s="436">
        <f>G49*105.8%</f>
        <v>-6719.9081600000009</v>
      </c>
      <c r="I49" s="480">
        <f t="shared" ref="I49:I52" si="1">H49</f>
        <v>-6719.9081600000009</v>
      </c>
      <c r="J49" s="481"/>
    </row>
    <row r="50" spans="1:10" ht="27.75" customHeight="1">
      <c r="A50" s="230" t="s">
        <v>104</v>
      </c>
      <c r="B50" s="231">
        <v>1060</v>
      </c>
      <c r="C50" s="232">
        <f>'I. Фін результат'!C40</f>
        <v>-75</v>
      </c>
      <c r="D50" s="232">
        <f>'I. Фін результат'!D40</f>
        <v>-80</v>
      </c>
      <c r="E50" s="232">
        <f>'I. Фін результат'!E40</f>
        <v>-45</v>
      </c>
      <c r="F50" s="263">
        <f>'I. Фін результат'!F40</f>
        <v>-80</v>
      </c>
      <c r="G50" s="232">
        <f>F50*107%</f>
        <v>-85.600000000000009</v>
      </c>
      <c r="H50" s="436">
        <f>G50*105.8%</f>
        <v>-90.56480000000002</v>
      </c>
      <c r="I50" s="480">
        <f t="shared" si="1"/>
        <v>-90.56480000000002</v>
      </c>
      <c r="J50" s="481"/>
    </row>
    <row r="51" spans="1:10" ht="27.75" customHeight="1">
      <c r="A51" s="230" t="s">
        <v>201</v>
      </c>
      <c r="B51" s="231">
        <v>1070</v>
      </c>
      <c r="C51" s="232">
        <f>'I. Фін результат'!C48</f>
        <v>2718</v>
      </c>
      <c r="D51" s="232">
        <f>'I. Фін результат'!D48</f>
        <v>1880</v>
      </c>
      <c r="E51" s="232">
        <f>'I. Фін результат'!E48</f>
        <v>5760</v>
      </c>
      <c r="F51" s="263">
        <f>'I. Фін результат'!F48</f>
        <v>6000</v>
      </c>
      <c r="G51" s="377">
        <f>F51*107%</f>
        <v>6420</v>
      </c>
      <c r="H51" s="436">
        <f>G51*105.8%</f>
        <v>6792.3600000000006</v>
      </c>
      <c r="I51" s="480">
        <f t="shared" si="1"/>
        <v>6792.3600000000006</v>
      </c>
      <c r="J51" s="481"/>
    </row>
    <row r="52" spans="1:10" ht="27.75" customHeight="1">
      <c r="A52" s="230" t="s">
        <v>26</v>
      </c>
      <c r="B52" s="231">
        <v>1080</v>
      </c>
      <c r="C52" s="232">
        <f>'I. Фін результат'!C52</f>
        <v>-963</v>
      </c>
      <c r="D52" s="232">
        <f>'I. Фін результат'!D52</f>
        <v>-1000</v>
      </c>
      <c r="E52" s="232">
        <f>'I. Фін результат'!E52</f>
        <v>-3780</v>
      </c>
      <c r="F52" s="263">
        <f>'I. Фін результат'!F52</f>
        <v>-4000</v>
      </c>
      <c r="G52" s="232">
        <f>F52*107%</f>
        <v>-4280</v>
      </c>
      <c r="H52" s="436">
        <f>G52*105.8%</f>
        <v>-4528.24</v>
      </c>
      <c r="I52" s="480">
        <f t="shared" si="1"/>
        <v>-4528.24</v>
      </c>
      <c r="J52" s="481"/>
    </row>
    <row r="53" spans="1:10" ht="48" customHeight="1">
      <c r="A53" s="233" t="s">
        <v>4</v>
      </c>
      <c r="B53" s="231">
        <v>1100</v>
      </c>
      <c r="C53" s="234">
        <f>SUM(C48:C52)</f>
        <v>-1160</v>
      </c>
      <c r="D53" s="234">
        <f t="shared" ref="D53:J53" si="2">SUM(D48:D52)</f>
        <v>-240</v>
      </c>
      <c r="E53" s="234">
        <f t="shared" si="2"/>
        <v>-1044</v>
      </c>
      <c r="F53" s="235">
        <f t="shared" si="2"/>
        <v>-1490</v>
      </c>
      <c r="G53" s="234">
        <f t="shared" si="2"/>
        <v>-1594.3000000000006</v>
      </c>
      <c r="H53" s="234">
        <f t="shared" si="2"/>
        <v>-1686.7693999999938</v>
      </c>
      <c r="I53" s="234">
        <f t="shared" si="2"/>
        <v>-1686.7693999999938</v>
      </c>
      <c r="J53" s="234">
        <f t="shared" si="2"/>
        <v>0</v>
      </c>
    </row>
    <row r="54" spans="1:10" ht="28.5" customHeight="1">
      <c r="A54" s="233" t="s">
        <v>106</v>
      </c>
      <c r="B54" s="231">
        <v>1310</v>
      </c>
      <c r="C54" s="234">
        <f>'I. Фін результат'!C88</f>
        <v>1503</v>
      </c>
      <c r="D54" s="234">
        <f>'I. Фін результат'!D88</f>
        <v>2360</v>
      </c>
      <c r="E54" s="234">
        <f>'I. Фін результат'!E88</f>
        <v>1624</v>
      </c>
      <c r="F54" s="235">
        <f>'I. Фін результат'!F88</f>
        <v>1110</v>
      </c>
      <c r="G54" s="234"/>
      <c r="H54" s="234"/>
      <c r="I54" s="234"/>
      <c r="J54" s="234"/>
    </row>
    <row r="55" spans="1:10" ht="28.5" customHeight="1">
      <c r="A55" s="233" t="s">
        <v>152</v>
      </c>
      <c r="B55" s="231">
        <f>' V. Коефіцієнти'!B9</f>
        <v>5010</v>
      </c>
      <c r="C55" s="234">
        <f>(C54/C46)*100</f>
        <v>4.6518105849582172</v>
      </c>
      <c r="D55" s="234">
        <f t="shared" ref="D55:J55" si="3">(D54/D46)*100</f>
        <v>5.3865291123639105</v>
      </c>
      <c r="E55" s="234">
        <f t="shared" si="3"/>
        <v>4.3013031041423879</v>
      </c>
      <c r="F55" s="235">
        <f t="shared" si="3"/>
        <v>2.6467642710668127</v>
      </c>
      <c r="G55" s="234">
        <f t="shared" si="3"/>
        <v>0</v>
      </c>
      <c r="H55" s="234">
        <f t="shared" si="3"/>
        <v>0</v>
      </c>
      <c r="I55" s="234">
        <f t="shared" si="3"/>
        <v>0</v>
      </c>
      <c r="J55" s="234" t="e">
        <f t="shared" si="3"/>
        <v>#DIV/0!</v>
      </c>
    </row>
    <row r="56" spans="1:10" ht="27.75" customHeight="1">
      <c r="A56" s="230" t="s">
        <v>202</v>
      </c>
      <c r="B56" s="231">
        <v>1110</v>
      </c>
      <c r="C56" s="232">
        <f>'I. Фін результат'!C60</f>
        <v>536</v>
      </c>
      <c r="D56" s="232">
        <f>'I. Фін результат'!D60</f>
        <v>175</v>
      </c>
      <c r="E56" s="232">
        <f>'I. Фін результат'!E60</f>
        <v>1435</v>
      </c>
      <c r="F56" s="263">
        <f>'I. Фін результат'!F60</f>
        <v>1425</v>
      </c>
      <c r="G56" s="232">
        <f>F56*107%</f>
        <v>1524.75</v>
      </c>
      <c r="H56" s="436">
        <f>G56*105.8%</f>
        <v>1613.1855</v>
      </c>
      <c r="I56" s="480">
        <f>H56</f>
        <v>1613.1855</v>
      </c>
      <c r="J56" s="481"/>
    </row>
    <row r="57" spans="1:10" ht="27.75" customHeight="1">
      <c r="A57" s="230" t="s">
        <v>203</v>
      </c>
      <c r="B57" s="231">
        <v>1120</v>
      </c>
      <c r="C57" s="232">
        <f>'I. Фін результат'!C61</f>
        <v>-25</v>
      </c>
      <c r="D57" s="236">
        <f>'I. Фін результат'!D61</f>
        <v>0</v>
      </c>
      <c r="E57" s="236">
        <f>'I. Фін результат'!E61</f>
        <v>-5</v>
      </c>
      <c r="F57" s="237">
        <f>'I. Фін результат'!F61</f>
        <v>0</v>
      </c>
      <c r="G57" s="232">
        <f t="shared" ref="G57:G61" si="4">F57*105.3%</f>
        <v>0</v>
      </c>
      <c r="H57" s="232">
        <f t="shared" ref="H57:I57" si="5">G57*105%</f>
        <v>0</v>
      </c>
      <c r="I57" s="480">
        <f t="shared" si="5"/>
        <v>0</v>
      </c>
      <c r="J57" s="481"/>
    </row>
    <row r="58" spans="1:10" ht="27.75" customHeight="1">
      <c r="A58" s="230" t="s">
        <v>204</v>
      </c>
      <c r="B58" s="231">
        <v>1130</v>
      </c>
      <c r="C58" s="232">
        <f>'I. Фін результат'!C62</f>
        <v>0</v>
      </c>
      <c r="D58" s="232">
        <f>'I. Фін результат'!D62</f>
        <v>0</v>
      </c>
      <c r="E58" s="232">
        <f>'I. Фін результат'!E62</f>
        <v>0</v>
      </c>
      <c r="F58" s="263">
        <f>'I. Фін результат'!F62</f>
        <v>0</v>
      </c>
      <c r="G58" s="232">
        <f t="shared" si="4"/>
        <v>0</v>
      </c>
      <c r="H58" s="232">
        <f t="shared" ref="H58:I58" si="6">G58*105%</f>
        <v>0</v>
      </c>
      <c r="I58" s="480">
        <f t="shared" si="6"/>
        <v>0</v>
      </c>
      <c r="J58" s="481"/>
    </row>
    <row r="59" spans="1:10" ht="27.75" customHeight="1">
      <c r="A59" s="230" t="s">
        <v>205</v>
      </c>
      <c r="B59" s="231">
        <v>1140</v>
      </c>
      <c r="C59" s="232">
        <f>'I. Фін результат'!C63</f>
        <v>-335</v>
      </c>
      <c r="D59" s="232">
        <f>'I. Фін результат'!D63</f>
        <v>-215</v>
      </c>
      <c r="E59" s="232">
        <f>'I. Фін результат'!E63</f>
        <v>-260</v>
      </c>
      <c r="F59" s="263">
        <f>'I. Фін результат'!F63</f>
        <v>-215</v>
      </c>
      <c r="G59" s="232">
        <v>-200</v>
      </c>
      <c r="H59" s="232">
        <v>-150</v>
      </c>
      <c r="I59" s="480">
        <v>-50</v>
      </c>
      <c r="J59" s="481"/>
    </row>
    <row r="60" spans="1:10" ht="27.75" customHeight="1">
      <c r="A60" s="230" t="s">
        <v>207</v>
      </c>
      <c r="B60" s="231">
        <v>1150</v>
      </c>
      <c r="C60" s="232">
        <f>'I. Фін результат'!C64</f>
        <v>298</v>
      </c>
      <c r="D60" s="232">
        <f>'I. Фін результат'!D64</f>
        <v>280</v>
      </c>
      <c r="E60" s="232">
        <f>'I. Фін результат'!E64</f>
        <v>280</v>
      </c>
      <c r="F60" s="263">
        <f>'I. Фін результат'!F64</f>
        <v>280</v>
      </c>
      <c r="G60" s="232">
        <f>F60*107%</f>
        <v>299.60000000000002</v>
      </c>
      <c r="H60" s="436">
        <f>G60*105.8%</f>
        <v>316.97680000000003</v>
      </c>
      <c r="I60" s="480">
        <f>H60</f>
        <v>316.97680000000003</v>
      </c>
      <c r="J60" s="481"/>
    </row>
    <row r="61" spans="1:10" ht="27.75" customHeight="1">
      <c r="A61" s="230" t="s">
        <v>208</v>
      </c>
      <c r="B61" s="231">
        <v>1160</v>
      </c>
      <c r="C61" s="232">
        <f>'I. Фін результат'!C67</f>
        <v>0</v>
      </c>
      <c r="D61" s="232">
        <f>'I. Фін результат'!D67</f>
        <v>0</v>
      </c>
      <c r="E61" s="232">
        <f>'I. Фін результат'!E67</f>
        <v>-406</v>
      </c>
      <c r="F61" s="263">
        <f>'I. Фін результат'!F67</f>
        <v>0</v>
      </c>
      <c r="G61" s="232">
        <f t="shared" si="4"/>
        <v>0</v>
      </c>
      <c r="H61" s="232">
        <f t="shared" ref="H61:I61" si="7">G61*105%</f>
        <v>0</v>
      </c>
      <c r="I61" s="480">
        <f t="shared" si="7"/>
        <v>0</v>
      </c>
      <c r="J61" s="481"/>
    </row>
    <row r="62" spans="1:10" ht="28.5" customHeight="1">
      <c r="A62" s="233" t="s">
        <v>79</v>
      </c>
      <c r="B62" s="231">
        <v>1170</v>
      </c>
      <c r="C62" s="234">
        <f>SUM(C53, C56:C61)</f>
        <v>-686</v>
      </c>
      <c r="D62" s="234">
        <f t="shared" ref="D62:J62" si="8">SUM(D53, D56:D61)</f>
        <v>0</v>
      </c>
      <c r="E62" s="234">
        <f t="shared" si="8"/>
        <v>0</v>
      </c>
      <c r="F62" s="235">
        <f t="shared" si="8"/>
        <v>0</v>
      </c>
      <c r="G62" s="234">
        <f t="shared" si="8"/>
        <v>30.049999999999386</v>
      </c>
      <c r="H62" s="234">
        <f t="shared" si="8"/>
        <v>93.392900000006307</v>
      </c>
      <c r="I62" s="234">
        <f t="shared" si="8"/>
        <v>193.39290000000631</v>
      </c>
      <c r="J62" s="234">
        <f t="shared" si="8"/>
        <v>0</v>
      </c>
    </row>
    <row r="63" spans="1:10" ht="27.75" customHeight="1">
      <c r="A63" s="230" t="s">
        <v>209</v>
      </c>
      <c r="B63" s="231">
        <v>1180</v>
      </c>
      <c r="C63" s="232">
        <f>'I. Фін результат'!C71</f>
        <v>0</v>
      </c>
      <c r="D63" s="232">
        <f>'I. Фін результат'!D71</f>
        <v>0</v>
      </c>
      <c r="E63" s="232">
        <f>'I. Фін результат'!E71</f>
        <v>0</v>
      </c>
      <c r="F63" s="263">
        <f>'I. Фін результат'!F71</f>
        <v>0</v>
      </c>
      <c r="G63" s="232">
        <v>-5</v>
      </c>
      <c r="H63" s="262">
        <v>-17</v>
      </c>
      <c r="I63" s="480">
        <v>-35</v>
      </c>
      <c r="J63" s="481"/>
    </row>
    <row r="64" spans="1:10" ht="27.75" customHeight="1">
      <c r="A64" s="230" t="s">
        <v>210</v>
      </c>
      <c r="B64" s="231">
        <v>1181</v>
      </c>
      <c r="C64" s="232">
        <f>'I. Фін результат'!C72</f>
        <v>0</v>
      </c>
      <c r="D64" s="232">
        <f>'I. Фін результат'!D72</f>
        <v>0</v>
      </c>
      <c r="E64" s="232">
        <f>'I. Фін результат'!E72</f>
        <v>0</v>
      </c>
      <c r="F64" s="263">
        <f>'I. Фін результат'!F72</f>
        <v>0</v>
      </c>
      <c r="G64" s="232"/>
      <c r="H64" s="232"/>
      <c r="I64" s="232"/>
      <c r="J64" s="232"/>
    </row>
    <row r="65" spans="1:10" ht="42.75" customHeight="1">
      <c r="A65" s="230" t="s">
        <v>211</v>
      </c>
      <c r="B65" s="231">
        <v>1190</v>
      </c>
      <c r="C65" s="232">
        <f>'I. Фін результат'!C73</f>
        <v>0</v>
      </c>
      <c r="D65" s="232">
        <f>'I. Фін результат'!D73</f>
        <v>0</v>
      </c>
      <c r="E65" s="232">
        <f>'I. Фін результат'!E73</f>
        <v>0</v>
      </c>
      <c r="F65" s="263">
        <f>'I. Фін результат'!F73</f>
        <v>0</v>
      </c>
      <c r="G65" s="232"/>
      <c r="H65" s="232"/>
      <c r="I65" s="232"/>
      <c r="J65" s="232"/>
    </row>
    <row r="66" spans="1:10" ht="45.75" customHeight="1">
      <c r="A66" s="230" t="s">
        <v>212</v>
      </c>
      <c r="B66" s="231">
        <v>1191</v>
      </c>
      <c r="C66" s="236" t="str">
        <f>'I. Фін результат'!C74</f>
        <v>(    )</v>
      </c>
      <c r="D66" s="236">
        <f>'I. Фін результат'!D74</f>
        <v>0</v>
      </c>
      <c r="E66" s="236" t="str">
        <f>'I. Фін результат'!E74</f>
        <v>(    )</v>
      </c>
      <c r="F66" s="237">
        <f>'I. Фін результат'!F74</f>
        <v>0</v>
      </c>
      <c r="G66" s="232"/>
      <c r="H66" s="232"/>
      <c r="I66" s="232"/>
      <c r="J66" s="232"/>
    </row>
    <row r="67" spans="1:10" ht="28.5" customHeight="1">
      <c r="A67" s="233" t="s">
        <v>291</v>
      </c>
      <c r="B67" s="231">
        <v>1200</v>
      </c>
      <c r="C67" s="238">
        <f>SUM(C62:C66)</f>
        <v>-686</v>
      </c>
      <c r="D67" s="238">
        <f t="shared" ref="D67:J67" si="9">SUM(D62:D66)</f>
        <v>0</v>
      </c>
      <c r="E67" s="238">
        <f t="shared" si="9"/>
        <v>0</v>
      </c>
      <c r="F67" s="239">
        <f t="shared" si="9"/>
        <v>0</v>
      </c>
      <c r="G67" s="234">
        <f>ROUND(SUM(G62:G66),0)</f>
        <v>25</v>
      </c>
      <c r="H67" s="234">
        <f t="shared" ref="H67:I67" si="10">ROUND(SUM(H62:H66),0)</f>
        <v>76</v>
      </c>
      <c r="I67" s="234">
        <f t="shared" si="10"/>
        <v>158</v>
      </c>
      <c r="J67" s="234">
        <f t="shared" si="9"/>
        <v>0</v>
      </c>
    </row>
    <row r="68" spans="1:10" ht="27.75" customHeight="1">
      <c r="A68" s="230" t="s">
        <v>295</v>
      </c>
      <c r="B68" s="231">
        <v>1201</v>
      </c>
      <c r="C68" s="236">
        <f>'I. Фін результат'!C76</f>
        <v>0</v>
      </c>
      <c r="D68" s="236">
        <f>'I. Фін результат'!D76</f>
        <v>0</v>
      </c>
      <c r="E68" s="236">
        <f>'I. Фін результат'!E76</f>
        <v>0</v>
      </c>
      <c r="F68" s="237"/>
      <c r="G68" s="232"/>
      <c r="H68" s="232"/>
      <c r="I68" s="232"/>
      <c r="J68" s="232"/>
    </row>
    <row r="69" spans="1:10" ht="27.75" customHeight="1">
      <c r="A69" s="230" t="s">
        <v>296</v>
      </c>
      <c r="B69" s="231">
        <v>1202</v>
      </c>
      <c r="C69" s="236">
        <f>'I. Фін результат'!C77</f>
        <v>-686</v>
      </c>
      <c r="D69" s="236">
        <f>'I. Фін результат'!D77</f>
        <v>0</v>
      </c>
      <c r="E69" s="236">
        <f>'I. Фін результат'!E77</f>
        <v>0</v>
      </c>
      <c r="F69" s="237"/>
      <c r="G69" s="232"/>
      <c r="H69" s="232"/>
      <c r="I69" s="232"/>
      <c r="J69" s="232"/>
    </row>
    <row r="70" spans="1:10" ht="24.95" customHeight="1">
      <c r="A70" s="493" t="s">
        <v>110</v>
      </c>
      <c r="B70" s="493"/>
      <c r="C70" s="493"/>
      <c r="D70" s="493"/>
      <c r="E70" s="493"/>
      <c r="F70" s="493"/>
      <c r="G70" s="493"/>
      <c r="H70" s="493"/>
      <c r="I70" s="493"/>
      <c r="J70" s="493"/>
    </row>
    <row r="71" spans="1:10" ht="52.5" customHeight="1">
      <c r="A71" s="240" t="s">
        <v>363</v>
      </c>
      <c r="B71" s="241">
        <v>2110</v>
      </c>
      <c r="C71" s="232">
        <f>'ІІ. Розр. з бюджетом'!C19</f>
        <v>1346</v>
      </c>
      <c r="D71" s="232">
        <f>'ІІ. Розр. з бюджетом'!D19</f>
        <v>1707</v>
      </c>
      <c r="E71" s="232">
        <f>'ІІ. Розр. з бюджетом'!E19</f>
        <v>1613</v>
      </c>
      <c r="F71" s="263">
        <f>'ІІ. Розр. з бюджетом'!F19</f>
        <v>1707</v>
      </c>
      <c r="G71" s="232">
        <f>F71*107%</f>
        <v>1826.49</v>
      </c>
      <c r="H71" s="436">
        <f>G71*105.8%</f>
        <v>1932.42642</v>
      </c>
      <c r="I71" s="480">
        <f t="shared" ref="I71:I73" si="11">H71</f>
        <v>1932.42642</v>
      </c>
      <c r="J71" s="481"/>
    </row>
    <row r="72" spans="1:10" ht="43.5" customHeight="1">
      <c r="A72" s="242" t="s">
        <v>364</v>
      </c>
      <c r="B72" s="243">
        <v>2120</v>
      </c>
      <c r="C72" s="232">
        <f>'ІІ. Розр. з бюджетом'!C27</f>
        <v>3427</v>
      </c>
      <c r="D72" s="232">
        <f>'ІІ. Розр. з бюджетом'!D27</f>
        <v>4456</v>
      </c>
      <c r="E72" s="232">
        <f>'ІІ. Розр. з бюджетом'!E27</f>
        <v>3931</v>
      </c>
      <c r="F72" s="263">
        <f>'ІІ. Розр. з бюджетом'!F27</f>
        <v>4460</v>
      </c>
      <c r="G72" s="232">
        <f>F72*107%</f>
        <v>4772.2000000000007</v>
      </c>
      <c r="H72" s="436">
        <f>G72*105.8%</f>
        <v>5048.9876000000013</v>
      </c>
      <c r="I72" s="480">
        <f t="shared" si="11"/>
        <v>5048.9876000000013</v>
      </c>
      <c r="J72" s="481"/>
    </row>
    <row r="73" spans="1:10" ht="42.75" customHeight="1">
      <c r="A73" s="240" t="s">
        <v>365</v>
      </c>
      <c r="B73" s="243">
        <v>2130</v>
      </c>
      <c r="C73" s="232">
        <f>'ІІ. Розр. з бюджетом'!C36</f>
        <v>3876</v>
      </c>
      <c r="D73" s="232">
        <f>'ІІ. Розр. з бюджетом'!D36</f>
        <v>5190</v>
      </c>
      <c r="E73" s="232">
        <f>'ІІ. Розр. з бюджетом'!E36</f>
        <v>4738</v>
      </c>
      <c r="F73" s="263">
        <f>'ІІ. Розр. з бюджетом'!F36</f>
        <v>5382</v>
      </c>
      <c r="G73" s="232">
        <f>F73*107%</f>
        <v>5758.7400000000007</v>
      </c>
      <c r="H73" s="436">
        <f>G73*105.8%</f>
        <v>6092.7469200000014</v>
      </c>
      <c r="I73" s="480">
        <f t="shared" si="11"/>
        <v>6092.7469200000014</v>
      </c>
      <c r="J73" s="481"/>
    </row>
    <row r="74" spans="1:10" ht="30.75" customHeight="1">
      <c r="A74" s="244" t="s">
        <v>359</v>
      </c>
      <c r="B74" s="243">
        <v>2200</v>
      </c>
      <c r="C74" s="234">
        <f>'ІІ. Розр. з бюджетом'!C43</f>
        <v>8649</v>
      </c>
      <c r="D74" s="234">
        <f>'ІІ. Розр. з бюджетом'!D43</f>
        <v>11353</v>
      </c>
      <c r="E74" s="234">
        <f>'ІІ. Розр. з бюджетом'!E43</f>
        <v>10282</v>
      </c>
      <c r="F74" s="235">
        <f>'ІІ. Розр. з бюджетом'!F43</f>
        <v>11549</v>
      </c>
      <c r="G74" s="234">
        <f>SUM(G71:G73)</f>
        <v>12357.43</v>
      </c>
      <c r="H74" s="234">
        <f t="shared" ref="H74:I74" si="12">SUM(H71:H73)</f>
        <v>13074.160940000002</v>
      </c>
      <c r="I74" s="234">
        <f t="shared" si="12"/>
        <v>13074.160940000002</v>
      </c>
      <c r="J74" s="232"/>
    </row>
    <row r="75" spans="1:10" ht="24.95" customHeight="1">
      <c r="A75" s="493" t="s">
        <v>109</v>
      </c>
      <c r="B75" s="493"/>
      <c r="C75" s="493"/>
      <c r="D75" s="493"/>
      <c r="E75" s="493"/>
      <c r="F75" s="493"/>
      <c r="G75" s="493"/>
      <c r="H75" s="493"/>
      <c r="I75" s="493"/>
      <c r="J75" s="493"/>
    </row>
    <row r="76" spans="1:10" ht="30.75" customHeight="1">
      <c r="A76" s="244" t="s">
        <v>213</v>
      </c>
      <c r="B76" s="243">
        <v>3405</v>
      </c>
      <c r="C76" s="234">
        <f>'ІІІ. Рух грош. коштів'!C66</f>
        <v>515</v>
      </c>
      <c r="D76" s="234">
        <f>'ІІІ. Рух грош. коштів'!D66</f>
        <v>463</v>
      </c>
      <c r="E76" s="235">
        <f>'ІІІ. Рух грош. коштів'!E66</f>
        <v>182</v>
      </c>
      <c r="F76" s="235">
        <f>'ІІІ. Рух грош. коштів'!F66</f>
        <v>46</v>
      </c>
      <c r="G76" s="232" t="s">
        <v>149</v>
      </c>
      <c r="H76" s="232" t="s">
        <v>149</v>
      </c>
      <c r="I76" s="232" t="s">
        <v>149</v>
      </c>
      <c r="J76" s="232" t="s">
        <v>149</v>
      </c>
    </row>
    <row r="77" spans="1:10" ht="27.75" customHeight="1">
      <c r="A77" s="230" t="s">
        <v>281</v>
      </c>
      <c r="B77" s="241">
        <v>3030</v>
      </c>
      <c r="C77" s="232">
        <f>'ІІІ. Рух грош. коштів'!C12</f>
        <v>1500</v>
      </c>
      <c r="D77" s="232">
        <f>'ІІІ. Рух грош. коштів'!D12</f>
        <v>960</v>
      </c>
      <c r="E77" s="376">
        <f>'ІІІ. Рух грош. коштів'!E12</f>
        <v>960</v>
      </c>
      <c r="F77" s="263">
        <f>'ІІІ. Рух грош. коштів'!F12</f>
        <v>0</v>
      </c>
      <c r="G77" s="232"/>
      <c r="H77" s="232"/>
      <c r="I77" s="232"/>
      <c r="J77" s="232"/>
    </row>
    <row r="78" spans="1:10" ht="27.75" customHeight="1">
      <c r="A78" s="230" t="s">
        <v>214</v>
      </c>
      <c r="B78" s="241">
        <v>3195</v>
      </c>
      <c r="C78" s="232">
        <f>'ІІІ. Рух грош. коштів'!C34</f>
        <v>2168</v>
      </c>
      <c r="D78" s="232">
        <f>'ІІІ. Рух грош. коштів'!D34</f>
        <v>2108</v>
      </c>
      <c r="E78" s="376">
        <f>'ІІІ. Рух грош. коштів'!E34</f>
        <v>1532</v>
      </c>
      <c r="F78" s="263">
        <f>'ІІІ. Рух грош. коштів'!F34</f>
        <v>2093</v>
      </c>
      <c r="G78" s="232" t="s">
        <v>149</v>
      </c>
      <c r="H78" s="232" t="s">
        <v>149</v>
      </c>
      <c r="I78" s="232" t="s">
        <v>149</v>
      </c>
      <c r="J78" s="232" t="s">
        <v>149</v>
      </c>
    </row>
    <row r="79" spans="1:10" ht="27.75" customHeight="1">
      <c r="A79" s="230" t="s">
        <v>113</v>
      </c>
      <c r="B79" s="241">
        <v>3295</v>
      </c>
      <c r="C79" s="232">
        <f>'ІІІ. Рух грош. коштів'!C52</f>
        <v>-870</v>
      </c>
      <c r="D79" s="232">
        <f>'ІІІ. Рух грош. коштів'!D52</f>
        <v>-200</v>
      </c>
      <c r="E79" s="376">
        <f>'ІІІ. Рух грош. коштів'!E52</f>
        <v>-863</v>
      </c>
      <c r="F79" s="263">
        <f>'ІІІ. Рух грош. коштів'!F52</f>
        <v>-256</v>
      </c>
      <c r="G79" s="232" t="s">
        <v>149</v>
      </c>
      <c r="H79" s="232" t="s">
        <v>149</v>
      </c>
      <c r="I79" s="232" t="s">
        <v>149</v>
      </c>
      <c r="J79" s="232" t="s">
        <v>149</v>
      </c>
    </row>
    <row r="80" spans="1:10" ht="27.75" customHeight="1">
      <c r="A80" s="230" t="s">
        <v>215</v>
      </c>
      <c r="B80" s="241">
        <v>3395</v>
      </c>
      <c r="C80" s="378">
        <f>'ІІІ. Рух грош. коштів'!C64</f>
        <v>-1631</v>
      </c>
      <c r="D80" s="232">
        <f>'ІІІ. Рух грош. коштів'!D64</f>
        <v>-1761</v>
      </c>
      <c r="E80" s="376">
        <f>'ІІІ. Рух грош. коштів'!E64</f>
        <v>-805</v>
      </c>
      <c r="F80" s="263">
        <f>'ІІІ. Рух грош. коштів'!F64</f>
        <v>-1497</v>
      </c>
      <c r="G80" s="232" t="s">
        <v>149</v>
      </c>
      <c r="H80" s="232" t="s">
        <v>149</v>
      </c>
      <c r="I80" s="232" t="s">
        <v>149</v>
      </c>
      <c r="J80" s="232" t="s">
        <v>149</v>
      </c>
    </row>
    <row r="81" spans="1:10" ht="27.75" customHeight="1">
      <c r="A81" s="230" t="s">
        <v>117</v>
      </c>
      <c r="B81" s="241">
        <v>3410</v>
      </c>
      <c r="C81" s="378">
        <f>'ІІІ. Рух грош. коштів'!C67</f>
        <v>0</v>
      </c>
      <c r="D81" s="232">
        <f>'ІІІ. Рух грош. коштів'!D67</f>
        <v>0</v>
      </c>
      <c r="E81" s="376">
        <f>'ІІІ. Рух грош. коштів'!E67</f>
        <v>0</v>
      </c>
      <c r="F81" s="263">
        <f>'ІІІ. Рух грош. коштів'!F67</f>
        <v>0</v>
      </c>
      <c r="G81" s="232" t="s">
        <v>149</v>
      </c>
      <c r="H81" s="232" t="s">
        <v>149</v>
      </c>
      <c r="I81" s="232" t="s">
        <v>149</v>
      </c>
      <c r="J81" s="232" t="s">
        <v>149</v>
      </c>
    </row>
    <row r="82" spans="1:10" ht="30.75" customHeight="1">
      <c r="A82" s="244" t="s">
        <v>216</v>
      </c>
      <c r="B82" s="243">
        <v>3415</v>
      </c>
      <c r="C82" s="235">
        <f>SUM(C76,C78:C81)</f>
        <v>182</v>
      </c>
      <c r="D82" s="234">
        <f>SUM(D76,D78:D81)</f>
        <v>610</v>
      </c>
      <c r="E82" s="235">
        <f>SUM(E76,E78:E81)</f>
        <v>46</v>
      </c>
      <c r="F82" s="235">
        <f>SUM(F76,F78:F81)</f>
        <v>386</v>
      </c>
      <c r="G82" s="232" t="s">
        <v>149</v>
      </c>
      <c r="H82" s="232" t="s">
        <v>149</v>
      </c>
      <c r="I82" s="232" t="s">
        <v>149</v>
      </c>
      <c r="J82" s="232" t="s">
        <v>149</v>
      </c>
    </row>
    <row r="83" spans="1:10" ht="24.95" customHeight="1">
      <c r="A83" s="496" t="s">
        <v>143</v>
      </c>
      <c r="B83" s="496"/>
      <c r="C83" s="496"/>
      <c r="D83" s="496"/>
      <c r="E83" s="496"/>
      <c r="F83" s="496"/>
      <c r="G83" s="496"/>
      <c r="H83" s="496"/>
      <c r="I83" s="496"/>
      <c r="J83" s="496"/>
    </row>
    <row r="84" spans="1:10" ht="27.75" customHeight="1">
      <c r="A84" s="245" t="s">
        <v>142</v>
      </c>
      <c r="B84" s="246">
        <v>4000</v>
      </c>
      <c r="C84" s="235">
        <f>'IV. Кап. інвестиції'!C7</f>
        <v>870</v>
      </c>
      <c r="D84" s="235">
        <f>'IV. Кап. інвестиції'!D7</f>
        <v>200</v>
      </c>
      <c r="E84" s="235">
        <f>'IV. Кап. інвестиції'!E7</f>
        <v>863</v>
      </c>
      <c r="F84" s="235">
        <f>'IV. Кап. інвестиції'!F7</f>
        <v>256</v>
      </c>
      <c r="G84" s="235"/>
      <c r="H84" s="235"/>
      <c r="I84" s="235"/>
      <c r="J84" s="227"/>
    </row>
    <row r="85" spans="1:10" ht="24.95" customHeight="1">
      <c r="A85" s="500" t="s">
        <v>146</v>
      </c>
      <c r="B85" s="500"/>
      <c r="C85" s="500"/>
      <c r="D85" s="500"/>
      <c r="E85" s="500"/>
      <c r="F85" s="500"/>
      <c r="G85" s="500"/>
      <c r="H85" s="500"/>
      <c r="I85" s="500"/>
      <c r="J85" s="500"/>
    </row>
    <row r="86" spans="1:10" ht="27.75" customHeight="1">
      <c r="A86" s="247" t="s">
        <v>217</v>
      </c>
      <c r="B86" s="246">
        <v>5040</v>
      </c>
      <c r="C86" s="248">
        <f t="shared" ref="C86:J86" si="13">(C67/C46)*100</f>
        <v>-2.1231816774992263</v>
      </c>
      <c r="D86" s="248">
        <f t="shared" si="13"/>
        <v>0</v>
      </c>
      <c r="E86" s="248">
        <f t="shared" si="13"/>
        <v>0</v>
      </c>
      <c r="F86" s="248">
        <f t="shared" si="13"/>
        <v>0</v>
      </c>
      <c r="G86" s="463">
        <f t="shared" si="13"/>
        <v>5.5711970006458132E-2</v>
      </c>
      <c r="H86" s="463">
        <f t="shared" si="13"/>
        <v>0.1600797625894449</v>
      </c>
      <c r="I86" s="463">
        <f t="shared" si="13"/>
        <v>0.33279740117279327</v>
      </c>
      <c r="J86" s="227" t="e">
        <f t="shared" si="13"/>
        <v>#DIV/0!</v>
      </c>
    </row>
    <row r="87" spans="1:10" ht="27.75" customHeight="1">
      <c r="A87" s="247" t="s">
        <v>218</v>
      </c>
      <c r="B87" s="246">
        <v>5020</v>
      </c>
      <c r="C87" s="248">
        <f>(C67/C98)*100</f>
        <v>-1.9041803142175093</v>
      </c>
      <c r="D87" s="248">
        <f t="shared" ref="D87:F87" si="14">(D67/D98)*100</f>
        <v>0</v>
      </c>
      <c r="E87" s="248">
        <f t="shared" si="14"/>
        <v>0</v>
      </c>
      <c r="F87" s="248">
        <f t="shared" si="14"/>
        <v>0</v>
      </c>
      <c r="G87" s="227" t="s">
        <v>149</v>
      </c>
      <c r="H87" s="227" t="s">
        <v>149</v>
      </c>
      <c r="I87" s="227" t="s">
        <v>149</v>
      </c>
      <c r="J87" s="227" t="s">
        <v>149</v>
      </c>
    </row>
    <row r="88" spans="1:10" ht="27.75" customHeight="1">
      <c r="A88" s="247" t="s">
        <v>219</v>
      </c>
      <c r="B88" s="246">
        <v>5030</v>
      </c>
      <c r="C88" s="248">
        <f>(C67/C99)*100</f>
        <v>-2.8134355903703399</v>
      </c>
      <c r="D88" s="248">
        <f t="shared" ref="D88:F88" si="15">(D67/D99)*100</f>
        <v>0</v>
      </c>
      <c r="E88" s="248">
        <f t="shared" si="15"/>
        <v>0</v>
      </c>
      <c r="F88" s="248">
        <f t="shared" si="15"/>
        <v>0</v>
      </c>
      <c r="G88" s="227" t="s">
        <v>149</v>
      </c>
      <c r="H88" s="227" t="s">
        <v>149</v>
      </c>
      <c r="I88" s="227" t="s">
        <v>149</v>
      </c>
      <c r="J88" s="227" t="s">
        <v>149</v>
      </c>
    </row>
    <row r="89" spans="1:10" ht="27.75" customHeight="1">
      <c r="A89" s="247" t="s">
        <v>153</v>
      </c>
      <c r="B89" s="246">
        <v>5110</v>
      </c>
      <c r="C89" s="248">
        <f>C99/C102</f>
        <v>2.0942197028257321</v>
      </c>
      <c r="D89" s="248">
        <f t="shared" ref="D89:F89" si="16">D99/D102</f>
        <v>2.1037899860917944</v>
      </c>
      <c r="E89" s="248">
        <f t="shared" si="16"/>
        <v>2.150200034788659</v>
      </c>
      <c r="F89" s="248">
        <f t="shared" si="16"/>
        <v>2.2692585895117539</v>
      </c>
      <c r="G89" s="227" t="s">
        <v>149</v>
      </c>
      <c r="H89" s="227" t="s">
        <v>149</v>
      </c>
      <c r="I89" s="227" t="s">
        <v>149</v>
      </c>
      <c r="J89" s="227" t="s">
        <v>149</v>
      </c>
    </row>
    <row r="90" spans="1:10" ht="27.75" customHeight="1">
      <c r="A90" s="247" t="s">
        <v>220</v>
      </c>
      <c r="B90" s="246">
        <v>5220</v>
      </c>
      <c r="C90" s="248">
        <f>C95/C94</f>
        <v>0.47601074911682117</v>
      </c>
      <c r="D90" s="248">
        <f t="shared" ref="D90:F90" si="17">D95/D94</f>
        <v>0.52767821585025887</v>
      </c>
      <c r="E90" s="248">
        <f t="shared" si="17"/>
        <v>0.48316230669171845</v>
      </c>
      <c r="F90" s="248">
        <f t="shared" si="17"/>
        <v>0.48614681519565839</v>
      </c>
      <c r="G90" s="227" t="s">
        <v>149</v>
      </c>
      <c r="H90" s="227" t="s">
        <v>149</v>
      </c>
      <c r="I90" s="227" t="s">
        <v>149</v>
      </c>
      <c r="J90" s="227" t="s">
        <v>149</v>
      </c>
    </row>
    <row r="91" spans="1:10" ht="33.75" customHeight="1">
      <c r="A91" s="494" t="s">
        <v>145</v>
      </c>
      <c r="B91" s="494"/>
      <c r="C91" s="494"/>
      <c r="D91" s="494"/>
      <c r="E91" s="494"/>
      <c r="F91" s="494"/>
      <c r="G91" s="494"/>
      <c r="H91" s="494"/>
      <c r="I91" s="494"/>
      <c r="J91" s="494"/>
    </row>
    <row r="92" spans="1:10" ht="27.75" customHeight="1">
      <c r="A92" s="245" t="s">
        <v>221</v>
      </c>
      <c r="B92" s="246">
        <v>6000</v>
      </c>
      <c r="C92" s="365">
        <v>32211</v>
      </c>
      <c r="D92" s="235">
        <v>32261</v>
      </c>
      <c r="E92" s="235">
        <v>32481</v>
      </c>
      <c r="F92" s="235">
        <v>32546</v>
      </c>
      <c r="G92" s="235" t="s">
        <v>149</v>
      </c>
      <c r="H92" s="235" t="s">
        <v>149</v>
      </c>
      <c r="I92" s="235" t="s">
        <v>149</v>
      </c>
      <c r="J92" s="227" t="s">
        <v>149</v>
      </c>
    </row>
    <row r="93" spans="1:10" ht="27.75" customHeight="1">
      <c r="A93" s="247" t="s">
        <v>298</v>
      </c>
      <c r="B93" s="246">
        <v>6001</v>
      </c>
      <c r="C93" s="366">
        <f>C94-C95</f>
        <v>17354</v>
      </c>
      <c r="D93" s="366">
        <f>D94-D95</f>
        <v>15418</v>
      </c>
      <c r="E93" s="428">
        <f>E94-E95</f>
        <v>17880</v>
      </c>
      <c r="F93" s="428">
        <f>F94-F95</f>
        <v>17990</v>
      </c>
      <c r="G93" s="227" t="s">
        <v>149</v>
      </c>
      <c r="H93" s="227" t="s">
        <v>149</v>
      </c>
      <c r="I93" s="227" t="s">
        <v>149</v>
      </c>
      <c r="J93" s="227" t="s">
        <v>149</v>
      </c>
    </row>
    <row r="94" spans="1:10" ht="27.75" customHeight="1">
      <c r="A94" s="247" t="s">
        <v>222</v>
      </c>
      <c r="B94" s="246">
        <v>6002</v>
      </c>
      <c r="C94" s="366">
        <v>33119</v>
      </c>
      <c r="D94" s="361">
        <v>32643</v>
      </c>
      <c r="E94" s="428">
        <v>34595</v>
      </c>
      <c r="F94" s="428">
        <v>35010</v>
      </c>
      <c r="G94" s="227" t="s">
        <v>149</v>
      </c>
      <c r="H94" s="227" t="s">
        <v>149</v>
      </c>
      <c r="I94" s="227" t="s">
        <v>149</v>
      </c>
      <c r="J94" s="227" t="s">
        <v>149</v>
      </c>
    </row>
    <row r="95" spans="1:10" ht="27.75" customHeight="1">
      <c r="A95" s="247" t="s">
        <v>223</v>
      </c>
      <c r="B95" s="246">
        <v>6003</v>
      </c>
      <c r="C95" s="367">
        <v>15765</v>
      </c>
      <c r="D95" s="361">
        <v>17225</v>
      </c>
      <c r="E95" s="428">
        <v>16715</v>
      </c>
      <c r="F95" s="428">
        <v>17020</v>
      </c>
      <c r="G95" s="227" t="s">
        <v>149</v>
      </c>
      <c r="H95" s="227" t="s">
        <v>149</v>
      </c>
      <c r="I95" s="227" t="s">
        <v>149</v>
      </c>
      <c r="J95" s="227" t="s">
        <v>149</v>
      </c>
    </row>
    <row r="96" spans="1:10" ht="27.75" customHeight="1">
      <c r="A96" s="245" t="s">
        <v>224</v>
      </c>
      <c r="B96" s="246">
        <v>6010</v>
      </c>
      <c r="C96" s="365">
        <v>3815</v>
      </c>
      <c r="D96" s="235">
        <v>3445</v>
      </c>
      <c r="E96" s="235">
        <v>3740</v>
      </c>
      <c r="F96" s="235">
        <v>3612</v>
      </c>
      <c r="G96" s="235" t="s">
        <v>149</v>
      </c>
      <c r="H96" s="235" t="s">
        <v>149</v>
      </c>
      <c r="I96" s="235" t="s">
        <v>149</v>
      </c>
      <c r="J96" s="227" t="s">
        <v>149</v>
      </c>
    </row>
    <row r="97" spans="1:10" ht="27.75" customHeight="1">
      <c r="A97" s="247" t="s">
        <v>299</v>
      </c>
      <c r="B97" s="246">
        <v>6011</v>
      </c>
      <c r="C97" s="366">
        <v>182</v>
      </c>
      <c r="D97" s="376">
        <f>D82</f>
        <v>610</v>
      </c>
      <c r="E97" s="428">
        <f>E82</f>
        <v>46</v>
      </c>
      <c r="F97" s="428">
        <f>F82</f>
        <v>386</v>
      </c>
      <c r="G97" s="227" t="s">
        <v>149</v>
      </c>
      <c r="H97" s="227" t="s">
        <v>149</v>
      </c>
      <c r="I97" s="227" t="s">
        <v>149</v>
      </c>
      <c r="J97" s="227" t="s">
        <v>149</v>
      </c>
    </row>
    <row r="98" spans="1:10" ht="27.75" customHeight="1">
      <c r="A98" s="245" t="s">
        <v>167</v>
      </c>
      <c r="B98" s="246">
        <v>6020</v>
      </c>
      <c r="C98" s="365">
        <f t="shared" ref="C98:D98" si="18">C92+C96</f>
        <v>36026</v>
      </c>
      <c r="D98" s="365">
        <f t="shared" si="18"/>
        <v>35706</v>
      </c>
      <c r="E98" s="235">
        <f t="shared" ref="E98" si="19">E92+E96</f>
        <v>36221</v>
      </c>
      <c r="F98" s="235">
        <f>F92+F96</f>
        <v>36158</v>
      </c>
      <c r="G98" s="235" t="s">
        <v>149</v>
      </c>
      <c r="H98" s="235" t="s">
        <v>149</v>
      </c>
      <c r="I98" s="235" t="s">
        <v>149</v>
      </c>
      <c r="J98" s="227" t="s">
        <v>149</v>
      </c>
    </row>
    <row r="99" spans="1:10" ht="27.75" customHeight="1">
      <c r="A99" s="245" t="s">
        <v>107</v>
      </c>
      <c r="B99" s="246">
        <v>6030</v>
      </c>
      <c r="C99" s="365">
        <v>24383</v>
      </c>
      <c r="D99" s="235">
        <v>24202</v>
      </c>
      <c r="E99" s="235">
        <v>24723</v>
      </c>
      <c r="F99" s="235">
        <v>25098</v>
      </c>
      <c r="G99" s="227" t="s">
        <v>149</v>
      </c>
      <c r="H99" s="227" t="s">
        <v>149</v>
      </c>
      <c r="I99" s="227" t="s">
        <v>149</v>
      </c>
      <c r="J99" s="227"/>
    </row>
    <row r="100" spans="1:10" ht="27.75" customHeight="1">
      <c r="A100" s="247" t="s">
        <v>118</v>
      </c>
      <c r="B100" s="246">
        <v>6040</v>
      </c>
      <c r="C100" s="366">
        <v>4103</v>
      </c>
      <c r="D100" s="361">
        <v>2557</v>
      </c>
      <c r="E100" s="428">
        <v>3324</v>
      </c>
      <c r="F100" s="428">
        <v>2117</v>
      </c>
      <c r="G100" s="227" t="s">
        <v>149</v>
      </c>
      <c r="H100" s="227" t="s">
        <v>149</v>
      </c>
      <c r="I100" s="227" t="s">
        <v>149</v>
      </c>
      <c r="J100" s="227" t="s">
        <v>149</v>
      </c>
    </row>
    <row r="101" spans="1:10" ht="27.75" customHeight="1">
      <c r="A101" s="247" t="s">
        <v>119</v>
      </c>
      <c r="B101" s="246">
        <v>6050</v>
      </c>
      <c r="C101" s="366">
        <v>7540</v>
      </c>
      <c r="D101" s="361">
        <v>8947</v>
      </c>
      <c r="E101" s="428">
        <v>8174</v>
      </c>
      <c r="F101" s="428">
        <v>8943</v>
      </c>
      <c r="G101" s="227" t="s">
        <v>149</v>
      </c>
      <c r="H101" s="227" t="s">
        <v>149</v>
      </c>
      <c r="I101" s="227" t="s">
        <v>149</v>
      </c>
      <c r="J101" s="227" t="s">
        <v>149</v>
      </c>
    </row>
    <row r="102" spans="1:10" ht="27.75" customHeight="1">
      <c r="A102" s="245" t="s">
        <v>166</v>
      </c>
      <c r="B102" s="246">
        <v>6060</v>
      </c>
      <c r="C102" s="368">
        <f>SUM(C100:C101)</f>
        <v>11643</v>
      </c>
      <c r="D102" s="368">
        <f>SUM(D100:D101)</f>
        <v>11504</v>
      </c>
      <c r="E102" s="235">
        <f>SUM(E100:E101)</f>
        <v>11498</v>
      </c>
      <c r="F102" s="235">
        <f>SUM(F100:F101)</f>
        <v>11060</v>
      </c>
      <c r="G102" s="235" t="s">
        <v>149</v>
      </c>
      <c r="H102" s="235" t="s">
        <v>149</v>
      </c>
      <c r="I102" s="235" t="s">
        <v>149</v>
      </c>
      <c r="J102" s="227" t="s">
        <v>149</v>
      </c>
    </row>
    <row r="103" spans="1:10" ht="27.75" customHeight="1">
      <c r="A103" s="247" t="s">
        <v>300</v>
      </c>
      <c r="B103" s="246">
        <v>6070</v>
      </c>
      <c r="C103" s="367">
        <v>0</v>
      </c>
      <c r="D103" s="361"/>
      <c r="E103" s="428"/>
      <c r="F103" s="428"/>
      <c r="G103" s="227" t="s">
        <v>149</v>
      </c>
      <c r="H103" s="227" t="s">
        <v>149</v>
      </c>
      <c r="I103" s="227" t="s">
        <v>149</v>
      </c>
      <c r="J103" s="227"/>
    </row>
    <row r="104" spans="1:10" ht="27.75" customHeight="1">
      <c r="A104" s="247" t="s">
        <v>301</v>
      </c>
      <c r="B104" s="246">
        <v>6080</v>
      </c>
      <c r="C104" s="367">
        <v>0</v>
      </c>
      <c r="D104" s="361">
        <v>2557</v>
      </c>
      <c r="E104" s="428">
        <v>3324</v>
      </c>
      <c r="F104" s="428">
        <v>2117</v>
      </c>
      <c r="G104" s="227" t="s">
        <v>149</v>
      </c>
      <c r="H104" s="227" t="s">
        <v>149</v>
      </c>
      <c r="I104" s="227" t="s">
        <v>149</v>
      </c>
      <c r="J104" s="227" t="s">
        <v>149</v>
      </c>
    </row>
    <row r="105" spans="1:10" ht="27.75" customHeight="1">
      <c r="A105" s="245" t="s">
        <v>341</v>
      </c>
      <c r="B105" s="246">
        <v>6090</v>
      </c>
      <c r="C105" s="368">
        <f>C99+C102</f>
        <v>36026</v>
      </c>
      <c r="D105" s="368">
        <f>D99+D102</f>
        <v>35706</v>
      </c>
      <c r="E105" s="235">
        <f t="shared" ref="E105" si="20">E99+E102</f>
        <v>36221</v>
      </c>
      <c r="F105" s="235">
        <f t="shared" ref="F105" si="21">F99+F102</f>
        <v>36158</v>
      </c>
      <c r="G105" s="227" t="s">
        <v>149</v>
      </c>
      <c r="H105" s="227" t="s">
        <v>149</v>
      </c>
      <c r="I105" s="227" t="s">
        <v>149</v>
      </c>
      <c r="J105" s="227"/>
    </row>
    <row r="106" spans="1:10" ht="27.75" customHeight="1">
      <c r="A106" s="245" t="s">
        <v>342</v>
      </c>
      <c r="B106" s="246">
        <v>6099</v>
      </c>
      <c r="C106" s="369">
        <f>C98-C105</f>
        <v>0</v>
      </c>
      <c r="D106" s="235">
        <v>0</v>
      </c>
      <c r="E106" s="235">
        <f>E98-E105</f>
        <v>0</v>
      </c>
      <c r="F106" s="235">
        <f>F98-F105</f>
        <v>0</v>
      </c>
      <c r="G106" s="235" t="s">
        <v>149</v>
      </c>
      <c r="H106" s="235" t="s">
        <v>149</v>
      </c>
      <c r="I106" s="235" t="s">
        <v>149</v>
      </c>
      <c r="J106" s="227" t="s">
        <v>149</v>
      </c>
    </row>
    <row r="107" spans="1:10" s="169" customFormat="1" ht="33.75" customHeight="1">
      <c r="A107" s="493" t="s">
        <v>225</v>
      </c>
      <c r="B107" s="493"/>
      <c r="C107" s="493"/>
      <c r="D107" s="493"/>
      <c r="E107" s="493"/>
      <c r="F107" s="493"/>
      <c r="G107" s="493"/>
      <c r="H107" s="493"/>
      <c r="I107" s="493"/>
      <c r="J107" s="493"/>
    </row>
    <row r="108" spans="1:10" ht="47.25" customHeight="1">
      <c r="A108" s="233" t="s">
        <v>282</v>
      </c>
      <c r="B108" s="249" t="s">
        <v>226</v>
      </c>
      <c r="C108" s="368">
        <f>SUM(C109:C111)</f>
        <v>0</v>
      </c>
      <c r="D108" s="234">
        <f t="shared" ref="D108:J108" si="22">SUM(D109:D111)</f>
        <v>0</v>
      </c>
      <c r="E108" s="235">
        <f t="shared" si="22"/>
        <v>0</v>
      </c>
      <c r="F108" s="250" t="e">
        <f t="shared" si="22"/>
        <v>#REF!</v>
      </c>
      <c r="G108" s="234">
        <f t="shared" si="22"/>
        <v>0</v>
      </c>
      <c r="H108" s="234">
        <f t="shared" si="22"/>
        <v>0</v>
      </c>
      <c r="I108" s="234">
        <f t="shared" si="22"/>
        <v>0</v>
      </c>
      <c r="J108" s="232">
        <f t="shared" si="22"/>
        <v>0</v>
      </c>
    </row>
    <row r="109" spans="1:10" ht="27.75" customHeight="1">
      <c r="A109" s="230" t="s">
        <v>302</v>
      </c>
      <c r="B109" s="249" t="s">
        <v>227</v>
      </c>
      <c r="C109" s="367">
        <v>0</v>
      </c>
      <c r="D109" s="232">
        <v>0</v>
      </c>
      <c r="E109" s="376">
        <v>0</v>
      </c>
      <c r="F109" s="251" t="e">
        <f>#REF!</f>
        <v>#REF!</v>
      </c>
      <c r="G109" s="232"/>
      <c r="H109" s="232"/>
      <c r="I109" s="232"/>
      <c r="J109" s="232"/>
    </row>
    <row r="110" spans="1:10" ht="27.75" customHeight="1">
      <c r="A110" s="230" t="s">
        <v>303</v>
      </c>
      <c r="B110" s="249" t="s">
        <v>228</v>
      </c>
      <c r="C110" s="367">
        <v>0</v>
      </c>
      <c r="D110" s="232"/>
      <c r="E110" s="376"/>
      <c r="F110" s="251" t="e">
        <f>#REF!</f>
        <v>#REF!</v>
      </c>
      <c r="G110" s="232"/>
      <c r="H110" s="232"/>
      <c r="I110" s="232"/>
      <c r="J110" s="232"/>
    </row>
    <row r="111" spans="1:10" ht="27.75" customHeight="1">
      <c r="A111" s="230" t="s">
        <v>304</v>
      </c>
      <c r="B111" s="249" t="s">
        <v>229</v>
      </c>
      <c r="C111" s="367">
        <v>0</v>
      </c>
      <c r="D111" s="232"/>
      <c r="E111" s="376"/>
      <c r="F111" s="251" t="e">
        <f>#REF!</f>
        <v>#REF!</v>
      </c>
      <c r="G111" s="232"/>
      <c r="H111" s="232"/>
      <c r="I111" s="232"/>
      <c r="J111" s="232"/>
    </row>
    <row r="112" spans="1:10" ht="44.25" customHeight="1">
      <c r="A112" s="233" t="s">
        <v>283</v>
      </c>
      <c r="B112" s="249" t="s">
        <v>230</v>
      </c>
      <c r="C112" s="368">
        <f>SUM(C113:C115)</f>
        <v>1282</v>
      </c>
      <c r="D112" s="235">
        <f t="shared" ref="D112:J112" si="23">SUM(D113:D115)</f>
        <v>1546</v>
      </c>
      <c r="E112" s="235">
        <f t="shared" si="23"/>
        <v>779</v>
      </c>
      <c r="F112" s="235">
        <f t="shared" si="23"/>
        <v>1207</v>
      </c>
      <c r="G112" s="235">
        <f t="shared" si="23"/>
        <v>1056</v>
      </c>
      <c r="H112" s="235">
        <f t="shared" si="23"/>
        <v>802</v>
      </c>
      <c r="I112" s="235">
        <f t="shared" si="23"/>
        <v>259</v>
      </c>
      <c r="J112" s="232">
        <f t="shared" si="23"/>
        <v>0</v>
      </c>
    </row>
    <row r="113" spans="1:10" ht="27.75" customHeight="1">
      <c r="A113" s="230" t="s">
        <v>302</v>
      </c>
      <c r="B113" s="249" t="s">
        <v>231</v>
      </c>
      <c r="C113" s="367">
        <v>1282</v>
      </c>
      <c r="D113" s="227">
        <v>0</v>
      </c>
      <c r="E113" s="428">
        <v>779</v>
      </c>
      <c r="F113" s="428"/>
      <c r="G113" s="227"/>
      <c r="H113" s="227"/>
      <c r="I113" s="227"/>
      <c r="J113" s="232"/>
    </row>
    <row r="114" spans="1:10" ht="27.75" customHeight="1">
      <c r="A114" s="230" t="s">
        <v>303</v>
      </c>
      <c r="B114" s="249" t="s">
        <v>232</v>
      </c>
      <c r="C114" s="370">
        <v>0</v>
      </c>
      <c r="D114" s="227">
        <v>1546</v>
      </c>
      <c r="E114" s="428"/>
      <c r="F114" s="428">
        <v>1207</v>
      </c>
      <c r="G114" s="376">
        <v>1056</v>
      </c>
      <c r="H114" s="376">
        <v>802</v>
      </c>
      <c r="I114" s="376">
        <v>259</v>
      </c>
      <c r="J114" s="232"/>
    </row>
    <row r="115" spans="1:10" ht="27.75" customHeight="1">
      <c r="A115" s="230" t="s">
        <v>304</v>
      </c>
      <c r="B115" s="249" t="s">
        <v>233</v>
      </c>
      <c r="C115" s="367">
        <v>0</v>
      </c>
      <c r="D115" s="227">
        <v>0</v>
      </c>
      <c r="E115" s="376">
        <v>0</v>
      </c>
      <c r="F115" s="263"/>
      <c r="G115" s="227"/>
      <c r="H115" s="227"/>
      <c r="I115" s="227"/>
      <c r="J115" s="232"/>
    </row>
    <row r="116" spans="1:10" ht="31.5" customHeight="1">
      <c r="A116" s="493" t="s">
        <v>234</v>
      </c>
      <c r="B116" s="493"/>
      <c r="C116" s="493"/>
      <c r="D116" s="493"/>
      <c r="E116" s="493"/>
      <c r="F116" s="493"/>
      <c r="G116" s="493"/>
      <c r="H116" s="493"/>
      <c r="I116" s="493"/>
      <c r="J116" s="493"/>
    </row>
    <row r="117" spans="1:10" s="145" customFormat="1" ht="84" customHeight="1">
      <c r="A117" s="244" t="s">
        <v>429</v>
      </c>
      <c r="B117" s="249" t="s">
        <v>235</v>
      </c>
      <c r="C117" s="235">
        <f>SUM(C118:C120)</f>
        <v>180</v>
      </c>
      <c r="D117" s="235">
        <f>SUM(D118:D120)</f>
        <v>173</v>
      </c>
      <c r="E117" s="235">
        <f>SUM(E118:E120)</f>
        <v>149</v>
      </c>
      <c r="F117" s="235">
        <f>SUM(F118:F120)</f>
        <v>155</v>
      </c>
      <c r="G117" s="232" t="s">
        <v>149</v>
      </c>
      <c r="H117" s="232" t="s">
        <v>149</v>
      </c>
      <c r="I117" s="232" t="s">
        <v>149</v>
      </c>
      <c r="J117" s="232" t="s">
        <v>149</v>
      </c>
    </row>
    <row r="118" spans="1:10" ht="27.75" customHeight="1">
      <c r="A118" s="230" t="s">
        <v>162</v>
      </c>
      <c r="B118" s="249" t="s">
        <v>236</v>
      </c>
      <c r="C118" s="232">
        <v>1</v>
      </c>
      <c r="D118" s="232">
        <v>1</v>
      </c>
      <c r="E118" s="232">
        <v>1</v>
      </c>
      <c r="F118" s="263">
        <v>1</v>
      </c>
      <c r="G118" s="232" t="s">
        <v>149</v>
      </c>
      <c r="H118" s="232" t="s">
        <v>149</v>
      </c>
      <c r="I118" s="232" t="s">
        <v>149</v>
      </c>
      <c r="J118" s="232" t="s">
        <v>149</v>
      </c>
    </row>
    <row r="119" spans="1:10" ht="27.75" customHeight="1">
      <c r="A119" s="230" t="s">
        <v>171</v>
      </c>
      <c r="B119" s="249" t="s">
        <v>237</v>
      </c>
      <c r="C119" s="232">
        <v>10</v>
      </c>
      <c r="D119" s="232">
        <v>11</v>
      </c>
      <c r="E119" s="232">
        <v>9</v>
      </c>
      <c r="F119" s="263">
        <v>10</v>
      </c>
      <c r="G119" s="232" t="s">
        <v>149</v>
      </c>
      <c r="H119" s="232" t="s">
        <v>149</v>
      </c>
      <c r="I119" s="232" t="s">
        <v>149</v>
      </c>
      <c r="J119" s="232" t="s">
        <v>149</v>
      </c>
    </row>
    <row r="120" spans="1:10" ht="27.75" customHeight="1">
      <c r="A120" s="230" t="s">
        <v>163</v>
      </c>
      <c r="B120" s="249" t="s">
        <v>238</v>
      </c>
      <c r="C120" s="232">
        <v>169</v>
      </c>
      <c r="D120" s="232">
        <v>161</v>
      </c>
      <c r="E120" s="232">
        <v>139</v>
      </c>
      <c r="F120" s="263">
        <v>144</v>
      </c>
      <c r="G120" s="232" t="s">
        <v>149</v>
      </c>
      <c r="H120" s="232" t="s">
        <v>149</v>
      </c>
      <c r="I120" s="232" t="s">
        <v>149</v>
      </c>
      <c r="J120" s="232" t="s">
        <v>149</v>
      </c>
    </row>
    <row r="121" spans="1:10" ht="27.75" customHeight="1">
      <c r="A121" s="233" t="s">
        <v>5</v>
      </c>
      <c r="B121" s="249" t="s">
        <v>239</v>
      </c>
      <c r="C121" s="234">
        <f>'I. Фін результат'!C91</f>
        <v>18738</v>
      </c>
      <c r="D121" s="234">
        <f>'I. Фін результат'!D91</f>
        <v>24465</v>
      </c>
      <c r="E121" s="234">
        <f>'I. Фін результат'!E91</f>
        <v>21535</v>
      </c>
      <c r="F121" s="235">
        <f>'I. Фін результат'!F91</f>
        <v>24465</v>
      </c>
      <c r="G121" s="234" t="s">
        <v>149</v>
      </c>
      <c r="H121" s="234" t="s">
        <v>149</v>
      </c>
      <c r="I121" s="234" t="s">
        <v>149</v>
      </c>
      <c r="J121" s="232" t="s">
        <v>149</v>
      </c>
    </row>
    <row r="122" spans="1:10" s="145" customFormat="1" ht="48.75" customHeight="1">
      <c r="A122" s="244" t="s">
        <v>305</v>
      </c>
      <c r="B122" s="249" t="s">
        <v>240</v>
      </c>
      <c r="C122" s="234">
        <v>8675</v>
      </c>
      <c r="D122" s="234">
        <v>11785</v>
      </c>
      <c r="E122" s="234">
        <v>12044</v>
      </c>
      <c r="F122" s="235">
        <v>13153</v>
      </c>
      <c r="G122" s="232" t="s">
        <v>149</v>
      </c>
      <c r="H122" s="232" t="s">
        <v>149</v>
      </c>
      <c r="I122" s="232" t="s">
        <v>149</v>
      </c>
      <c r="J122" s="232" t="s">
        <v>149</v>
      </c>
    </row>
    <row r="123" spans="1:10" ht="27.75" customHeight="1">
      <c r="A123" s="230" t="s">
        <v>162</v>
      </c>
      <c r="B123" s="249" t="s">
        <v>241</v>
      </c>
      <c r="C123" s="232">
        <v>36583</v>
      </c>
      <c r="D123" s="232">
        <v>55833</v>
      </c>
      <c r="E123" s="374">
        <v>24167</v>
      </c>
      <c r="F123" s="375">
        <v>55833</v>
      </c>
      <c r="G123" s="232" t="s">
        <v>149</v>
      </c>
      <c r="H123" s="232" t="s">
        <v>149</v>
      </c>
      <c r="I123" s="232" t="s">
        <v>149</v>
      </c>
      <c r="J123" s="232" t="s">
        <v>149</v>
      </c>
    </row>
    <row r="124" spans="1:10" ht="27.75" customHeight="1">
      <c r="A124" s="230" t="s">
        <v>171</v>
      </c>
      <c r="B124" s="249" t="s">
        <v>242</v>
      </c>
      <c r="C124" s="232">
        <v>15583</v>
      </c>
      <c r="D124" s="385">
        <v>25795</v>
      </c>
      <c r="E124" s="374">
        <v>24907</v>
      </c>
      <c r="F124" s="375">
        <v>28375</v>
      </c>
      <c r="G124" s="232" t="s">
        <v>149</v>
      </c>
      <c r="H124" s="232" t="s">
        <v>149</v>
      </c>
      <c r="I124" s="232" t="s">
        <v>149</v>
      </c>
      <c r="J124" s="232" t="s">
        <v>149</v>
      </c>
    </row>
    <row r="125" spans="1:10" ht="27.75" customHeight="1">
      <c r="A125" s="230" t="s">
        <v>163</v>
      </c>
      <c r="B125" s="249" t="s">
        <v>243</v>
      </c>
      <c r="C125" s="232">
        <v>8101</v>
      </c>
      <c r="D125" s="232">
        <v>10554</v>
      </c>
      <c r="E125" s="374">
        <v>11124</v>
      </c>
      <c r="F125" s="375">
        <v>11800</v>
      </c>
      <c r="G125" s="232" t="s">
        <v>149</v>
      </c>
      <c r="H125" s="232" t="s">
        <v>149</v>
      </c>
      <c r="I125" s="232" t="s">
        <v>149</v>
      </c>
      <c r="J125" s="232" t="s">
        <v>149</v>
      </c>
    </row>
    <row r="126" spans="1:10" s="145" customFormat="1">
      <c r="A126" s="170"/>
      <c r="C126" s="171"/>
      <c r="D126" s="172"/>
      <c r="E126" s="172"/>
      <c r="F126" s="172"/>
      <c r="G126" s="158"/>
      <c r="H126" s="158"/>
      <c r="I126" s="158"/>
      <c r="J126" s="158"/>
    </row>
    <row r="127" spans="1:10" s="145" customFormat="1">
      <c r="A127" s="170"/>
      <c r="C127" s="171"/>
      <c r="D127" s="172"/>
      <c r="E127" s="172"/>
      <c r="F127" s="172"/>
      <c r="G127" s="158"/>
      <c r="H127" s="158"/>
      <c r="I127" s="158"/>
      <c r="J127" s="158"/>
    </row>
    <row r="128" spans="1:10" s="145" customFormat="1" ht="28.5" customHeight="1">
      <c r="A128" s="128" t="s">
        <v>528</v>
      </c>
      <c r="B128" s="173"/>
      <c r="C128" s="515" t="s">
        <v>86</v>
      </c>
      <c r="D128" s="516"/>
      <c r="E128" s="516"/>
      <c r="F128" s="516"/>
      <c r="G128" s="174"/>
      <c r="H128" s="517" t="s">
        <v>540</v>
      </c>
      <c r="I128" s="517"/>
      <c r="J128" s="517"/>
    </row>
    <row r="129" spans="1:10" s="145" customFormat="1">
      <c r="A129" s="198" t="s">
        <v>366</v>
      </c>
      <c r="B129" s="139"/>
      <c r="C129" s="512" t="s">
        <v>69</v>
      </c>
      <c r="D129" s="512"/>
      <c r="E129" s="512"/>
      <c r="F129" s="512"/>
      <c r="G129" s="167"/>
      <c r="H129" s="514" t="s">
        <v>436</v>
      </c>
      <c r="I129" s="514"/>
      <c r="J129" s="514"/>
    </row>
    <row r="130" spans="1:10" s="145" customFormat="1">
      <c r="A130" s="175"/>
      <c r="F130" s="139"/>
      <c r="G130" s="139"/>
      <c r="H130" s="139"/>
      <c r="I130" s="139"/>
      <c r="J130" s="139"/>
    </row>
    <row r="131" spans="1:10" s="145" customFormat="1">
      <c r="A131" s="175"/>
      <c r="F131" s="139"/>
      <c r="G131" s="139"/>
      <c r="H131" s="139"/>
      <c r="I131" s="139"/>
      <c r="J131" s="139"/>
    </row>
    <row r="132" spans="1:10" s="145" customFormat="1">
      <c r="A132" s="175"/>
      <c r="F132" s="139"/>
      <c r="G132" s="139"/>
      <c r="H132" s="139"/>
      <c r="I132" s="139"/>
      <c r="J132" s="139"/>
    </row>
    <row r="133" spans="1:10" s="145" customFormat="1">
      <c r="A133" s="175"/>
      <c r="F133" s="139"/>
      <c r="G133" s="139"/>
      <c r="H133" s="139"/>
      <c r="I133" s="139"/>
      <c r="J133" s="139"/>
    </row>
    <row r="134" spans="1:10" s="145" customFormat="1">
      <c r="A134" s="175"/>
      <c r="F134" s="139"/>
      <c r="G134" s="139"/>
      <c r="H134" s="139"/>
      <c r="I134" s="139"/>
      <c r="J134" s="139"/>
    </row>
    <row r="135" spans="1:10" s="145" customFormat="1">
      <c r="A135" s="175"/>
      <c r="F135" s="139"/>
      <c r="G135" s="139"/>
      <c r="H135" s="139"/>
      <c r="I135" s="139"/>
      <c r="J135" s="139"/>
    </row>
    <row r="136" spans="1:10" s="145" customFormat="1">
      <c r="A136" s="175"/>
      <c r="F136" s="139"/>
      <c r="G136" s="139"/>
      <c r="H136" s="139"/>
      <c r="I136" s="139"/>
      <c r="J136" s="139"/>
    </row>
    <row r="137" spans="1:10" s="145" customFormat="1">
      <c r="A137" s="175"/>
      <c r="F137" s="139"/>
      <c r="G137" s="139"/>
      <c r="H137" s="139"/>
      <c r="I137" s="139"/>
      <c r="J137" s="139"/>
    </row>
    <row r="138" spans="1:10" s="145" customFormat="1">
      <c r="A138" s="175"/>
      <c r="F138" s="139"/>
      <c r="G138" s="139"/>
      <c r="H138" s="139"/>
      <c r="I138" s="139"/>
      <c r="J138" s="139"/>
    </row>
    <row r="139" spans="1:10" s="145" customFormat="1">
      <c r="A139" s="175"/>
      <c r="F139" s="139"/>
      <c r="G139" s="139"/>
      <c r="H139" s="139"/>
      <c r="I139" s="139"/>
      <c r="J139" s="139"/>
    </row>
    <row r="140" spans="1:10" s="145" customFormat="1">
      <c r="A140" s="175"/>
      <c r="F140" s="139"/>
      <c r="G140" s="139"/>
      <c r="H140" s="139"/>
      <c r="I140" s="139"/>
      <c r="J140" s="139"/>
    </row>
    <row r="141" spans="1:10" s="145" customFormat="1">
      <c r="A141" s="175"/>
      <c r="F141" s="139"/>
      <c r="G141" s="139"/>
      <c r="H141" s="139"/>
      <c r="I141" s="139"/>
      <c r="J141" s="139"/>
    </row>
    <row r="142" spans="1:10" s="145" customFormat="1">
      <c r="A142" s="175"/>
      <c r="F142" s="139"/>
      <c r="G142" s="139"/>
      <c r="H142" s="139"/>
      <c r="I142" s="139"/>
      <c r="J142" s="139"/>
    </row>
    <row r="143" spans="1:10" s="145" customFormat="1">
      <c r="A143" s="175"/>
      <c r="F143" s="139"/>
      <c r="G143" s="139"/>
      <c r="H143" s="139"/>
      <c r="I143" s="139"/>
      <c r="J143" s="139"/>
    </row>
    <row r="144" spans="1:10" s="145" customFormat="1">
      <c r="A144" s="175"/>
      <c r="F144" s="139"/>
      <c r="G144" s="139"/>
      <c r="H144" s="139"/>
      <c r="I144" s="139"/>
      <c r="J144" s="139"/>
    </row>
    <row r="145" spans="1:10" s="145" customFormat="1">
      <c r="A145" s="175"/>
      <c r="F145" s="139"/>
      <c r="G145" s="139"/>
      <c r="H145" s="139"/>
      <c r="I145" s="139"/>
      <c r="J145" s="139"/>
    </row>
    <row r="146" spans="1:10" s="145" customFormat="1">
      <c r="A146" s="175"/>
      <c r="F146" s="139"/>
      <c r="G146" s="139"/>
      <c r="H146" s="139"/>
      <c r="I146" s="139"/>
      <c r="J146" s="139"/>
    </row>
    <row r="147" spans="1:10" s="145" customFormat="1">
      <c r="A147" s="175"/>
      <c r="F147" s="139"/>
      <c r="G147" s="139"/>
      <c r="H147" s="139"/>
      <c r="I147" s="139"/>
      <c r="J147" s="139"/>
    </row>
    <row r="148" spans="1:10" s="145" customFormat="1">
      <c r="A148" s="175"/>
      <c r="F148" s="139"/>
      <c r="G148" s="139"/>
      <c r="H148" s="139"/>
      <c r="I148" s="139"/>
      <c r="J148" s="139"/>
    </row>
    <row r="149" spans="1:10" s="145" customFormat="1">
      <c r="A149" s="175"/>
      <c r="F149" s="139"/>
      <c r="G149" s="139"/>
      <c r="H149" s="139"/>
      <c r="I149" s="139"/>
      <c r="J149" s="139"/>
    </row>
    <row r="150" spans="1:10" s="145" customFormat="1">
      <c r="A150" s="175"/>
      <c r="F150" s="139"/>
      <c r="G150" s="139"/>
      <c r="H150" s="139"/>
      <c r="I150" s="139"/>
      <c r="J150" s="139"/>
    </row>
    <row r="151" spans="1:10" s="145" customFormat="1">
      <c r="A151" s="175"/>
      <c r="F151" s="139"/>
      <c r="G151" s="139"/>
      <c r="H151" s="139"/>
      <c r="I151" s="139"/>
      <c r="J151" s="139"/>
    </row>
    <row r="152" spans="1:10" s="145" customFormat="1">
      <c r="A152" s="175"/>
      <c r="F152" s="139"/>
      <c r="G152" s="139"/>
      <c r="H152" s="139"/>
      <c r="I152" s="139"/>
      <c r="J152" s="139"/>
    </row>
    <row r="153" spans="1:10" s="145" customFormat="1">
      <c r="A153" s="175"/>
      <c r="F153" s="139"/>
      <c r="G153" s="139"/>
      <c r="H153" s="139"/>
      <c r="I153" s="139"/>
      <c r="J153" s="139"/>
    </row>
    <row r="154" spans="1:10" s="145" customFormat="1">
      <c r="A154" s="175"/>
      <c r="F154" s="139"/>
      <c r="G154" s="139"/>
      <c r="H154" s="139"/>
      <c r="I154" s="139"/>
      <c r="J154" s="139"/>
    </row>
    <row r="155" spans="1:10" s="145" customFormat="1">
      <c r="A155" s="175"/>
      <c r="F155" s="139"/>
      <c r="G155" s="139"/>
      <c r="H155" s="139"/>
      <c r="I155" s="139"/>
      <c r="J155" s="139"/>
    </row>
    <row r="156" spans="1:10" s="145" customFormat="1">
      <c r="A156" s="175"/>
      <c r="F156" s="139"/>
      <c r="G156" s="139"/>
      <c r="H156" s="139"/>
      <c r="I156" s="139"/>
      <c r="J156" s="139"/>
    </row>
    <row r="157" spans="1:10" s="145" customFormat="1">
      <c r="A157" s="175"/>
      <c r="F157" s="139"/>
      <c r="G157" s="139"/>
      <c r="H157" s="139"/>
      <c r="I157" s="139"/>
      <c r="J157" s="139"/>
    </row>
    <row r="158" spans="1:10" s="145" customFormat="1">
      <c r="A158" s="175"/>
      <c r="F158" s="139"/>
      <c r="G158" s="139"/>
      <c r="H158" s="139"/>
      <c r="I158" s="139"/>
      <c r="J158" s="139"/>
    </row>
    <row r="159" spans="1:10" s="145" customFormat="1">
      <c r="A159" s="175"/>
      <c r="F159" s="139"/>
      <c r="G159" s="139"/>
      <c r="H159" s="139"/>
      <c r="I159" s="139"/>
      <c r="J159" s="139"/>
    </row>
    <row r="160" spans="1:10" s="145" customFormat="1">
      <c r="A160" s="175"/>
      <c r="F160" s="139"/>
      <c r="G160" s="139"/>
      <c r="H160" s="139"/>
      <c r="I160" s="139"/>
      <c r="J160" s="139"/>
    </row>
    <row r="161" spans="1:10" s="145" customFormat="1">
      <c r="A161" s="175"/>
      <c r="F161" s="139"/>
      <c r="G161" s="139"/>
      <c r="H161" s="139"/>
      <c r="I161" s="139"/>
      <c r="J161" s="139"/>
    </row>
    <row r="162" spans="1:10" s="145" customFormat="1">
      <c r="A162" s="175"/>
      <c r="F162" s="139"/>
      <c r="G162" s="139"/>
      <c r="H162" s="139"/>
      <c r="I162" s="139"/>
      <c r="J162" s="139"/>
    </row>
    <row r="163" spans="1:10" s="145" customFormat="1">
      <c r="A163" s="175"/>
      <c r="F163" s="139"/>
      <c r="G163" s="139"/>
      <c r="H163" s="139"/>
      <c r="I163" s="139"/>
      <c r="J163" s="139"/>
    </row>
    <row r="164" spans="1:10" s="145" customFormat="1">
      <c r="A164" s="175"/>
      <c r="F164" s="139"/>
      <c r="G164" s="139"/>
      <c r="H164" s="139"/>
      <c r="I164" s="139"/>
      <c r="J164" s="139"/>
    </row>
    <row r="165" spans="1:10" s="145" customFormat="1">
      <c r="A165" s="175"/>
      <c r="F165" s="139"/>
      <c r="G165" s="139"/>
      <c r="H165" s="139"/>
      <c r="I165" s="139"/>
      <c r="J165" s="139"/>
    </row>
    <row r="166" spans="1:10" s="145" customFormat="1">
      <c r="A166" s="175"/>
      <c r="F166" s="139"/>
      <c r="G166" s="139"/>
      <c r="H166" s="139"/>
      <c r="I166" s="139"/>
      <c r="J166" s="139"/>
    </row>
    <row r="167" spans="1:10" s="145" customFormat="1">
      <c r="A167" s="175"/>
      <c r="F167" s="139"/>
      <c r="G167" s="139"/>
      <c r="H167" s="139"/>
      <c r="I167" s="139"/>
      <c r="J167" s="139"/>
    </row>
    <row r="168" spans="1:10" s="145" customFormat="1">
      <c r="A168" s="175"/>
      <c r="F168" s="139"/>
      <c r="G168" s="139"/>
      <c r="H168" s="139"/>
      <c r="I168" s="139"/>
      <c r="J168" s="139"/>
    </row>
    <row r="169" spans="1:10" s="145" customFormat="1">
      <c r="A169" s="175"/>
      <c r="F169" s="139"/>
      <c r="G169" s="139"/>
      <c r="H169" s="139"/>
      <c r="I169" s="139"/>
      <c r="J169" s="139"/>
    </row>
    <row r="170" spans="1:10" s="145" customFormat="1">
      <c r="A170" s="175"/>
      <c r="F170" s="139"/>
      <c r="G170" s="139"/>
      <c r="H170" s="139"/>
      <c r="I170" s="139"/>
      <c r="J170" s="139"/>
    </row>
    <row r="171" spans="1:10" s="145" customFormat="1">
      <c r="A171" s="175"/>
      <c r="F171" s="139"/>
      <c r="G171" s="139"/>
      <c r="H171" s="139"/>
      <c r="I171" s="139"/>
      <c r="J171" s="139"/>
    </row>
    <row r="172" spans="1:10" s="145" customFormat="1">
      <c r="A172" s="175"/>
      <c r="F172" s="139"/>
      <c r="G172" s="139"/>
      <c r="H172" s="139"/>
      <c r="I172" s="139"/>
      <c r="J172" s="139"/>
    </row>
    <row r="173" spans="1:10" s="145" customFormat="1">
      <c r="A173" s="175"/>
      <c r="F173" s="139"/>
      <c r="G173" s="139"/>
      <c r="H173" s="139"/>
      <c r="I173" s="139"/>
      <c r="J173" s="139"/>
    </row>
    <row r="174" spans="1:10" s="145" customFormat="1">
      <c r="A174" s="175"/>
      <c r="F174" s="139"/>
      <c r="G174" s="139"/>
      <c r="H174" s="139"/>
      <c r="I174" s="139"/>
      <c r="J174" s="139"/>
    </row>
    <row r="175" spans="1:10" s="145" customFormat="1">
      <c r="A175" s="175"/>
      <c r="F175" s="139"/>
      <c r="G175" s="139"/>
      <c r="H175" s="139"/>
      <c r="I175" s="139"/>
      <c r="J175" s="139"/>
    </row>
    <row r="176" spans="1:10" s="145" customFormat="1">
      <c r="A176" s="175"/>
      <c r="F176" s="139"/>
      <c r="G176" s="139"/>
      <c r="H176" s="139"/>
      <c r="I176" s="139"/>
      <c r="J176" s="139"/>
    </row>
    <row r="177" spans="1:10" s="145" customFormat="1">
      <c r="A177" s="175"/>
      <c r="F177" s="139"/>
      <c r="G177" s="139"/>
      <c r="H177" s="139"/>
      <c r="I177" s="139"/>
      <c r="J177" s="139"/>
    </row>
    <row r="178" spans="1:10" s="145" customFormat="1">
      <c r="A178" s="175"/>
      <c r="F178" s="139"/>
      <c r="G178" s="139"/>
      <c r="H178" s="139"/>
      <c r="I178" s="139"/>
      <c r="J178" s="139"/>
    </row>
    <row r="179" spans="1:10" s="145" customFormat="1">
      <c r="A179" s="175"/>
      <c r="F179" s="139"/>
      <c r="G179" s="139"/>
      <c r="H179" s="139"/>
      <c r="I179" s="139"/>
      <c r="J179" s="139"/>
    </row>
    <row r="180" spans="1:10" s="145" customFormat="1">
      <c r="A180" s="175"/>
      <c r="F180" s="139"/>
      <c r="G180" s="139"/>
      <c r="H180" s="139"/>
      <c r="I180" s="139"/>
      <c r="J180" s="139"/>
    </row>
    <row r="181" spans="1:10" s="145" customFormat="1">
      <c r="A181" s="175"/>
      <c r="F181" s="139"/>
      <c r="G181" s="139"/>
      <c r="H181" s="139"/>
      <c r="I181" s="139"/>
      <c r="J181" s="139"/>
    </row>
    <row r="182" spans="1:10" s="145" customFormat="1">
      <c r="A182" s="175"/>
      <c r="F182" s="139"/>
      <c r="G182" s="139"/>
      <c r="H182" s="139"/>
      <c r="I182" s="139"/>
      <c r="J182" s="139"/>
    </row>
    <row r="183" spans="1:10" s="145" customFormat="1">
      <c r="A183" s="175"/>
      <c r="F183" s="139"/>
      <c r="G183" s="139"/>
      <c r="H183" s="139"/>
      <c r="I183" s="139"/>
      <c r="J183" s="139"/>
    </row>
    <row r="184" spans="1:10" s="145" customFormat="1">
      <c r="A184" s="175"/>
      <c r="F184" s="139"/>
      <c r="G184" s="139"/>
      <c r="H184" s="139"/>
      <c r="I184" s="139"/>
      <c r="J184" s="139"/>
    </row>
    <row r="185" spans="1:10" s="145" customFormat="1">
      <c r="A185" s="175"/>
      <c r="F185" s="139"/>
      <c r="G185" s="139"/>
      <c r="H185" s="139"/>
      <c r="I185" s="139"/>
      <c r="J185" s="139"/>
    </row>
    <row r="186" spans="1:10" s="145" customFormat="1">
      <c r="A186" s="175"/>
      <c r="F186" s="139"/>
      <c r="G186" s="139"/>
      <c r="H186" s="139"/>
      <c r="I186" s="139"/>
      <c r="J186" s="139"/>
    </row>
    <row r="187" spans="1:10" s="145" customFormat="1">
      <c r="A187" s="175"/>
      <c r="F187" s="139"/>
      <c r="G187" s="139"/>
      <c r="H187" s="139"/>
      <c r="I187" s="139"/>
      <c r="J187" s="139"/>
    </row>
    <row r="188" spans="1:10" s="145" customFormat="1">
      <c r="A188" s="175"/>
      <c r="F188" s="139"/>
      <c r="G188" s="139"/>
      <c r="H188" s="139"/>
      <c r="I188" s="139"/>
      <c r="J188" s="139"/>
    </row>
    <row r="189" spans="1:10" s="145" customFormat="1">
      <c r="A189" s="175"/>
      <c r="F189" s="139"/>
      <c r="G189" s="139"/>
      <c r="H189" s="139"/>
      <c r="I189" s="139"/>
      <c r="J189" s="139"/>
    </row>
    <row r="190" spans="1:10" s="145" customFormat="1">
      <c r="A190" s="175"/>
      <c r="F190" s="139"/>
      <c r="G190" s="139"/>
      <c r="H190" s="139"/>
      <c r="I190" s="139"/>
      <c r="J190" s="139"/>
    </row>
    <row r="191" spans="1:10" s="145" customFormat="1">
      <c r="A191" s="175"/>
      <c r="F191" s="139"/>
      <c r="G191" s="139"/>
      <c r="H191" s="139"/>
      <c r="I191" s="139"/>
      <c r="J191" s="139"/>
    </row>
    <row r="192" spans="1:10" s="145" customFormat="1">
      <c r="A192" s="175"/>
      <c r="F192" s="139"/>
      <c r="G192" s="139"/>
      <c r="H192" s="139"/>
      <c r="I192" s="139"/>
      <c r="J192" s="139"/>
    </row>
    <row r="193" spans="1:10" s="145" customFormat="1">
      <c r="A193" s="175"/>
      <c r="F193" s="139"/>
      <c r="G193" s="139"/>
      <c r="H193" s="139"/>
      <c r="I193" s="139"/>
      <c r="J193" s="139"/>
    </row>
    <row r="194" spans="1:10" s="145" customFormat="1">
      <c r="A194" s="175"/>
      <c r="F194" s="139"/>
      <c r="G194" s="139"/>
      <c r="H194" s="139"/>
      <c r="I194" s="139"/>
      <c r="J194" s="139"/>
    </row>
    <row r="195" spans="1:10" s="145" customFormat="1">
      <c r="A195" s="175"/>
      <c r="F195" s="139"/>
      <c r="G195" s="139"/>
      <c r="H195" s="139"/>
      <c r="I195" s="139"/>
      <c r="J195" s="139"/>
    </row>
    <row r="196" spans="1:10" s="145" customFormat="1">
      <c r="A196" s="175"/>
      <c r="F196" s="139"/>
      <c r="G196" s="139"/>
      <c r="H196" s="139"/>
      <c r="I196" s="139"/>
      <c r="J196" s="139"/>
    </row>
    <row r="197" spans="1:10" s="145" customFormat="1">
      <c r="A197" s="175"/>
      <c r="F197" s="139"/>
      <c r="G197" s="139"/>
      <c r="H197" s="139"/>
      <c r="I197" s="139"/>
      <c r="J197" s="139"/>
    </row>
    <row r="198" spans="1:10" s="145" customFormat="1">
      <c r="A198" s="175"/>
      <c r="F198" s="139"/>
      <c r="G198" s="139"/>
      <c r="H198" s="139"/>
      <c r="I198" s="139"/>
      <c r="J198" s="139"/>
    </row>
    <row r="199" spans="1:10" s="145" customFormat="1">
      <c r="A199" s="175"/>
      <c r="F199" s="139"/>
      <c r="G199" s="139"/>
      <c r="H199" s="139"/>
      <c r="I199" s="139"/>
      <c r="J199" s="139"/>
    </row>
    <row r="200" spans="1:10" s="145" customFormat="1">
      <c r="A200" s="175"/>
      <c r="F200" s="139"/>
      <c r="G200" s="139"/>
      <c r="H200" s="139"/>
      <c r="I200" s="139"/>
      <c r="J200" s="139"/>
    </row>
    <row r="201" spans="1:10" s="145" customFormat="1">
      <c r="A201" s="175"/>
      <c r="F201" s="139"/>
      <c r="G201" s="139"/>
      <c r="H201" s="139"/>
      <c r="I201" s="139"/>
      <c r="J201" s="139"/>
    </row>
    <row r="202" spans="1:10" s="145" customFormat="1">
      <c r="A202" s="175"/>
      <c r="F202" s="139"/>
      <c r="G202" s="139"/>
      <c r="H202" s="139"/>
      <c r="I202" s="139"/>
      <c r="J202" s="139"/>
    </row>
    <row r="203" spans="1:10" s="145" customFormat="1">
      <c r="A203" s="175"/>
      <c r="F203" s="139"/>
      <c r="G203" s="139"/>
      <c r="H203" s="139"/>
      <c r="I203" s="139"/>
      <c r="J203" s="139"/>
    </row>
    <row r="204" spans="1:10" s="145" customFormat="1">
      <c r="A204" s="175"/>
      <c r="F204" s="139"/>
      <c r="G204" s="139"/>
      <c r="H204" s="139"/>
      <c r="I204" s="139"/>
      <c r="J204" s="139"/>
    </row>
    <row r="205" spans="1:10" s="145" customFormat="1">
      <c r="A205" s="175"/>
      <c r="F205" s="139"/>
      <c r="G205" s="139"/>
      <c r="H205" s="139"/>
      <c r="I205" s="139"/>
      <c r="J205" s="139"/>
    </row>
    <row r="206" spans="1:10" s="145" customFormat="1">
      <c r="A206" s="175"/>
      <c r="F206" s="139"/>
      <c r="G206" s="139"/>
      <c r="H206" s="139"/>
      <c r="I206" s="139"/>
      <c r="J206" s="139"/>
    </row>
    <row r="207" spans="1:10" s="145" customFormat="1">
      <c r="A207" s="175"/>
      <c r="F207" s="139"/>
      <c r="G207" s="139"/>
      <c r="H207" s="139"/>
      <c r="I207" s="139"/>
      <c r="J207" s="139"/>
    </row>
    <row r="208" spans="1:10" s="145" customFormat="1">
      <c r="A208" s="175"/>
      <c r="F208" s="139"/>
      <c r="G208" s="139"/>
      <c r="H208" s="139"/>
      <c r="I208" s="139"/>
      <c r="J208" s="139"/>
    </row>
    <row r="209" spans="1:10" s="145" customFormat="1">
      <c r="A209" s="175"/>
      <c r="F209" s="139"/>
      <c r="G209" s="139"/>
      <c r="H209" s="139"/>
      <c r="I209" s="139"/>
      <c r="J209" s="139"/>
    </row>
    <row r="210" spans="1:10" s="145" customFormat="1">
      <c r="A210" s="175"/>
      <c r="F210" s="139"/>
      <c r="G210" s="139"/>
      <c r="H210" s="139"/>
      <c r="I210" s="139"/>
      <c r="J210" s="139"/>
    </row>
    <row r="211" spans="1:10" s="145" customFormat="1">
      <c r="A211" s="175"/>
      <c r="F211" s="139"/>
      <c r="G211" s="139"/>
      <c r="H211" s="139"/>
      <c r="I211" s="139"/>
      <c r="J211" s="139"/>
    </row>
    <row r="212" spans="1:10" s="145" customFormat="1">
      <c r="A212" s="175"/>
      <c r="F212" s="139"/>
      <c r="G212" s="139"/>
      <c r="H212" s="139"/>
      <c r="I212" s="139"/>
      <c r="J212" s="139"/>
    </row>
    <row r="213" spans="1:10" s="145" customFormat="1">
      <c r="A213" s="175"/>
      <c r="F213" s="139"/>
      <c r="G213" s="139"/>
      <c r="H213" s="139"/>
      <c r="I213" s="139"/>
      <c r="J213" s="139"/>
    </row>
    <row r="214" spans="1:10" s="145" customFormat="1">
      <c r="A214" s="175"/>
      <c r="F214" s="139"/>
      <c r="G214" s="139"/>
      <c r="H214" s="139"/>
      <c r="I214" s="139"/>
      <c r="J214" s="139"/>
    </row>
    <row r="215" spans="1:10" s="145" customFormat="1">
      <c r="A215" s="175"/>
      <c r="F215" s="139"/>
      <c r="G215" s="139"/>
      <c r="H215" s="139"/>
      <c r="I215" s="139"/>
      <c r="J215" s="139"/>
    </row>
    <row r="216" spans="1:10" s="145" customFormat="1">
      <c r="A216" s="175"/>
      <c r="F216" s="139"/>
      <c r="G216" s="139"/>
      <c r="H216" s="139"/>
      <c r="I216" s="139"/>
      <c r="J216" s="139"/>
    </row>
    <row r="217" spans="1:10" s="145" customFormat="1">
      <c r="A217" s="175"/>
      <c r="F217" s="139"/>
      <c r="G217" s="139"/>
      <c r="H217" s="139"/>
      <c r="I217" s="139"/>
      <c r="J217" s="139"/>
    </row>
    <row r="218" spans="1:10" s="145" customFormat="1">
      <c r="A218" s="175"/>
      <c r="F218" s="139"/>
      <c r="G218" s="139"/>
      <c r="H218" s="139"/>
      <c r="I218" s="139"/>
      <c r="J218" s="139"/>
    </row>
    <row r="219" spans="1:10" s="145" customFormat="1">
      <c r="A219" s="175"/>
      <c r="F219" s="139"/>
      <c r="G219" s="139"/>
      <c r="H219" s="139"/>
      <c r="I219" s="139"/>
      <c r="J219" s="139"/>
    </row>
    <row r="220" spans="1:10" s="145" customFormat="1">
      <c r="A220" s="175"/>
      <c r="F220" s="139"/>
      <c r="G220" s="139"/>
      <c r="H220" s="139"/>
      <c r="I220" s="139"/>
      <c r="J220" s="139"/>
    </row>
    <row r="221" spans="1:10" s="145" customFormat="1">
      <c r="A221" s="175"/>
      <c r="F221" s="139"/>
      <c r="G221" s="139"/>
      <c r="H221" s="139"/>
      <c r="I221" s="139"/>
      <c r="J221" s="139"/>
    </row>
    <row r="222" spans="1:10" s="145" customFormat="1">
      <c r="A222" s="175"/>
      <c r="F222" s="139"/>
      <c r="G222" s="139"/>
      <c r="H222" s="139"/>
      <c r="I222" s="139"/>
      <c r="J222" s="139"/>
    </row>
    <row r="223" spans="1:10" s="145" customFormat="1">
      <c r="A223" s="175"/>
      <c r="F223" s="139"/>
      <c r="G223" s="139"/>
      <c r="H223" s="139"/>
      <c r="I223" s="139"/>
      <c r="J223" s="139"/>
    </row>
    <row r="224" spans="1:10" s="145" customFormat="1">
      <c r="A224" s="175"/>
      <c r="F224" s="139"/>
      <c r="G224" s="139"/>
      <c r="H224" s="139"/>
      <c r="I224" s="139"/>
      <c r="J224" s="139"/>
    </row>
    <row r="225" spans="1:10" s="145" customFormat="1">
      <c r="A225" s="175"/>
      <c r="F225" s="139"/>
      <c r="G225" s="139"/>
      <c r="H225" s="139"/>
      <c r="I225" s="139"/>
      <c r="J225" s="139"/>
    </row>
    <row r="226" spans="1:10" s="145" customFormat="1">
      <c r="A226" s="175"/>
      <c r="F226" s="139"/>
      <c r="G226" s="139"/>
      <c r="H226" s="139"/>
      <c r="I226" s="139"/>
      <c r="J226" s="139"/>
    </row>
    <row r="227" spans="1:10" s="145" customFormat="1">
      <c r="A227" s="175"/>
      <c r="F227" s="139"/>
      <c r="G227" s="139"/>
      <c r="H227" s="139"/>
      <c r="I227" s="139"/>
      <c r="J227" s="139"/>
    </row>
    <row r="228" spans="1:10" s="145" customFormat="1">
      <c r="A228" s="175"/>
      <c r="F228" s="139"/>
      <c r="G228" s="139"/>
      <c r="H228" s="139"/>
      <c r="I228" s="139"/>
      <c r="J228" s="139"/>
    </row>
    <row r="229" spans="1:10" s="145" customFormat="1">
      <c r="A229" s="175"/>
      <c r="F229" s="139"/>
      <c r="G229" s="139"/>
      <c r="H229" s="139"/>
      <c r="I229" s="139"/>
      <c r="J229" s="139"/>
    </row>
    <row r="230" spans="1:10" s="145" customFormat="1">
      <c r="A230" s="175"/>
      <c r="F230" s="139"/>
      <c r="G230" s="139"/>
      <c r="H230" s="139"/>
      <c r="I230" s="139"/>
      <c r="J230" s="139"/>
    </row>
    <row r="231" spans="1:10" s="145" customFormat="1">
      <c r="A231" s="175"/>
      <c r="F231" s="139"/>
      <c r="G231" s="139"/>
      <c r="H231" s="139"/>
      <c r="I231" s="139"/>
      <c r="J231" s="139"/>
    </row>
    <row r="232" spans="1:10" s="145" customFormat="1">
      <c r="A232" s="175"/>
      <c r="F232" s="139"/>
      <c r="G232" s="139"/>
      <c r="H232" s="139"/>
      <c r="I232" s="139"/>
      <c r="J232" s="139"/>
    </row>
    <row r="233" spans="1:10" s="145" customFormat="1">
      <c r="A233" s="175"/>
      <c r="F233" s="139"/>
      <c r="G233" s="139"/>
      <c r="H233" s="139"/>
      <c r="I233" s="139"/>
      <c r="J233" s="139"/>
    </row>
    <row r="234" spans="1:10" s="145" customFormat="1">
      <c r="A234" s="175"/>
      <c r="F234" s="139"/>
      <c r="G234" s="139"/>
      <c r="H234" s="139"/>
      <c r="I234" s="139"/>
      <c r="J234" s="139"/>
    </row>
    <row r="235" spans="1:10" s="145" customFormat="1">
      <c r="A235" s="175"/>
      <c r="F235" s="139"/>
      <c r="G235" s="139"/>
      <c r="H235" s="139"/>
      <c r="I235" s="139"/>
      <c r="J235" s="139"/>
    </row>
    <row r="236" spans="1:10" s="145" customFormat="1">
      <c r="A236" s="175"/>
      <c r="F236" s="139"/>
      <c r="G236" s="139"/>
      <c r="H236" s="139"/>
      <c r="I236" s="139"/>
      <c r="J236" s="139"/>
    </row>
    <row r="237" spans="1:10" s="145" customFormat="1">
      <c r="A237" s="175"/>
      <c r="F237" s="139"/>
      <c r="G237" s="139"/>
      <c r="H237" s="139"/>
      <c r="I237" s="139"/>
      <c r="J237" s="139"/>
    </row>
    <row r="238" spans="1:10" s="145" customFormat="1">
      <c r="A238" s="175"/>
      <c r="F238" s="139"/>
      <c r="G238" s="139"/>
      <c r="H238" s="139"/>
      <c r="I238" s="139"/>
      <c r="J238" s="139"/>
    </row>
    <row r="239" spans="1:10" s="145" customFormat="1">
      <c r="A239" s="175"/>
      <c r="F239" s="139"/>
      <c r="G239" s="139"/>
      <c r="H239" s="139"/>
      <c r="I239" s="139"/>
      <c r="J239" s="139"/>
    </row>
    <row r="240" spans="1:10" s="145" customFormat="1">
      <c r="A240" s="175"/>
      <c r="F240" s="139"/>
      <c r="G240" s="139"/>
      <c r="H240" s="139"/>
      <c r="I240" s="139"/>
      <c r="J240" s="139"/>
    </row>
    <row r="241" spans="1:10" s="145" customFormat="1">
      <c r="A241" s="175"/>
      <c r="F241" s="139"/>
      <c r="G241" s="139"/>
      <c r="H241" s="139"/>
      <c r="I241" s="139"/>
      <c r="J241" s="139"/>
    </row>
    <row r="242" spans="1:10" s="145" customFormat="1">
      <c r="A242" s="175"/>
      <c r="F242" s="139"/>
      <c r="G242" s="139"/>
      <c r="H242" s="139"/>
      <c r="I242" s="139"/>
      <c r="J242" s="139"/>
    </row>
    <row r="243" spans="1:10" s="145" customFormat="1">
      <c r="A243" s="175"/>
      <c r="F243" s="139"/>
      <c r="G243" s="139"/>
      <c r="H243" s="139"/>
      <c r="I243" s="139"/>
      <c r="J243" s="139"/>
    </row>
    <row r="244" spans="1:10" s="145" customFormat="1">
      <c r="A244" s="175"/>
      <c r="F244" s="139"/>
      <c r="G244" s="139"/>
      <c r="H244" s="139"/>
      <c r="I244" s="139"/>
      <c r="J244" s="139"/>
    </row>
    <row r="245" spans="1:10" s="145" customFormat="1">
      <c r="A245" s="175"/>
      <c r="F245" s="139"/>
      <c r="G245" s="139"/>
      <c r="H245" s="139"/>
      <c r="I245" s="139"/>
      <c r="J245" s="139"/>
    </row>
    <row r="246" spans="1:10" s="145" customFormat="1">
      <c r="A246" s="175"/>
      <c r="F246" s="139"/>
      <c r="G246" s="139"/>
      <c r="H246" s="139"/>
      <c r="I246" s="139"/>
      <c r="J246" s="139"/>
    </row>
    <row r="247" spans="1:10" s="145" customFormat="1">
      <c r="A247" s="175"/>
      <c r="F247" s="139"/>
      <c r="G247" s="139"/>
      <c r="H247" s="139"/>
      <c r="I247" s="139"/>
      <c r="J247" s="139"/>
    </row>
    <row r="248" spans="1:10" s="145" customFormat="1">
      <c r="A248" s="175"/>
      <c r="F248" s="139"/>
      <c r="G248" s="139"/>
      <c r="H248" s="139"/>
      <c r="I248" s="139"/>
      <c r="J248" s="139"/>
    </row>
    <row r="249" spans="1:10" s="145" customFormat="1">
      <c r="A249" s="175"/>
      <c r="F249" s="139"/>
      <c r="G249" s="139"/>
      <c r="H249" s="139"/>
      <c r="I249" s="139"/>
      <c r="J249" s="139"/>
    </row>
    <row r="250" spans="1:10" s="145" customFormat="1">
      <c r="A250" s="175"/>
      <c r="F250" s="139"/>
      <c r="G250" s="139"/>
      <c r="H250" s="139"/>
      <c r="I250" s="139"/>
      <c r="J250" s="139"/>
    </row>
    <row r="251" spans="1:10" s="145" customFormat="1">
      <c r="A251" s="175"/>
      <c r="F251" s="139"/>
      <c r="G251" s="139"/>
      <c r="H251" s="139"/>
      <c r="I251" s="139"/>
      <c r="J251" s="139"/>
    </row>
    <row r="252" spans="1:10" s="145" customFormat="1">
      <c r="A252" s="175"/>
      <c r="F252" s="139"/>
      <c r="G252" s="139"/>
      <c r="H252" s="139"/>
      <c r="I252" s="139"/>
      <c r="J252" s="139"/>
    </row>
    <row r="253" spans="1:10" s="145" customFormat="1">
      <c r="A253" s="175"/>
      <c r="F253" s="139"/>
      <c r="G253" s="139"/>
      <c r="H253" s="139"/>
      <c r="I253" s="139"/>
      <c r="J253" s="139"/>
    </row>
    <row r="254" spans="1:10" s="145" customFormat="1">
      <c r="A254" s="175"/>
      <c r="F254" s="139"/>
      <c r="G254" s="139"/>
      <c r="H254" s="139"/>
      <c r="I254" s="139"/>
      <c r="J254" s="139"/>
    </row>
    <row r="255" spans="1:10" s="145" customFormat="1">
      <c r="A255" s="175"/>
      <c r="F255" s="139"/>
      <c r="G255" s="139"/>
      <c r="H255" s="139"/>
      <c r="I255" s="139"/>
      <c r="J255" s="139"/>
    </row>
    <row r="256" spans="1:10" s="145" customFormat="1">
      <c r="A256" s="175"/>
      <c r="F256" s="139"/>
      <c r="G256" s="139"/>
      <c r="H256" s="139"/>
      <c r="I256" s="139"/>
      <c r="J256" s="139"/>
    </row>
    <row r="257" spans="1:10" s="145" customFormat="1">
      <c r="A257" s="175"/>
      <c r="F257" s="139"/>
      <c r="G257" s="139"/>
      <c r="H257" s="139"/>
      <c r="I257" s="139"/>
      <c r="J257" s="139"/>
    </row>
    <row r="258" spans="1:10" s="145" customFormat="1">
      <c r="A258" s="175"/>
      <c r="F258" s="139"/>
      <c r="G258" s="139"/>
      <c r="H258" s="139"/>
      <c r="I258" s="139"/>
      <c r="J258" s="139"/>
    </row>
    <row r="259" spans="1:10" s="145" customFormat="1">
      <c r="A259" s="175"/>
      <c r="F259" s="139"/>
      <c r="G259" s="139"/>
      <c r="H259" s="139"/>
      <c r="I259" s="139"/>
      <c r="J259" s="139"/>
    </row>
    <row r="260" spans="1:10" s="145" customFormat="1">
      <c r="A260" s="175"/>
      <c r="F260" s="139"/>
      <c r="G260" s="139"/>
      <c r="H260" s="139"/>
      <c r="I260" s="139"/>
      <c r="J260" s="139"/>
    </row>
    <row r="261" spans="1:10" s="145" customFormat="1">
      <c r="A261" s="175"/>
      <c r="F261" s="139"/>
      <c r="G261" s="139"/>
      <c r="H261" s="139"/>
      <c r="I261" s="139"/>
      <c r="J261" s="139"/>
    </row>
    <row r="262" spans="1:10" s="145" customFormat="1">
      <c r="A262" s="175"/>
      <c r="F262" s="139"/>
      <c r="G262" s="139"/>
      <c r="H262" s="139"/>
      <c r="I262" s="139"/>
      <c r="J262" s="139"/>
    </row>
    <row r="263" spans="1:10" s="145" customFormat="1">
      <c r="A263" s="175"/>
      <c r="F263" s="139"/>
      <c r="G263" s="139"/>
      <c r="H263" s="139"/>
      <c r="I263" s="139"/>
      <c r="J263" s="139"/>
    </row>
    <row r="264" spans="1:10" s="145" customFormat="1">
      <c r="A264" s="175"/>
      <c r="F264" s="139"/>
      <c r="G264" s="139"/>
      <c r="H264" s="139"/>
      <c r="I264" s="139"/>
      <c r="J264" s="139"/>
    </row>
    <row r="265" spans="1:10" s="145" customFormat="1">
      <c r="A265" s="175"/>
      <c r="F265" s="139"/>
      <c r="G265" s="139"/>
      <c r="H265" s="139"/>
      <c r="I265" s="139"/>
      <c r="J265" s="139"/>
    </row>
    <row r="266" spans="1:10" s="145" customFormat="1">
      <c r="A266" s="175"/>
      <c r="F266" s="139"/>
      <c r="G266" s="139"/>
      <c r="H266" s="139"/>
      <c r="I266" s="139"/>
      <c r="J266" s="139"/>
    </row>
    <row r="267" spans="1:10" s="145" customFormat="1">
      <c r="A267" s="175"/>
      <c r="F267" s="139"/>
      <c r="G267" s="139"/>
      <c r="H267" s="139"/>
      <c r="I267" s="139"/>
      <c r="J267" s="139"/>
    </row>
    <row r="268" spans="1:10" s="145" customFormat="1">
      <c r="A268" s="175"/>
      <c r="F268" s="139"/>
      <c r="G268" s="139"/>
      <c r="H268" s="139"/>
      <c r="I268" s="139"/>
      <c r="J268" s="139"/>
    </row>
    <row r="269" spans="1:10" s="145" customFormat="1">
      <c r="A269" s="175"/>
      <c r="F269" s="139"/>
      <c r="G269" s="139"/>
      <c r="H269" s="139"/>
      <c r="I269" s="139"/>
      <c r="J269" s="139"/>
    </row>
    <row r="270" spans="1:10" s="145" customFormat="1">
      <c r="A270" s="175"/>
      <c r="F270" s="139"/>
      <c r="G270" s="139"/>
      <c r="H270" s="139"/>
      <c r="I270" s="139"/>
      <c r="J270" s="139"/>
    </row>
    <row r="271" spans="1:10" s="145" customFormat="1">
      <c r="A271" s="175"/>
      <c r="F271" s="139"/>
      <c r="G271" s="139"/>
      <c r="H271" s="139"/>
      <c r="I271" s="139"/>
      <c r="J271" s="139"/>
    </row>
    <row r="272" spans="1:10" s="145" customFormat="1">
      <c r="A272" s="175"/>
      <c r="F272" s="139"/>
      <c r="G272" s="139"/>
      <c r="H272" s="139"/>
      <c r="I272" s="139"/>
      <c r="J272" s="139"/>
    </row>
    <row r="273" spans="1:10" s="145" customFormat="1">
      <c r="A273" s="175"/>
      <c r="F273" s="139"/>
      <c r="G273" s="139"/>
      <c r="H273" s="139"/>
      <c r="I273" s="139"/>
      <c r="J273" s="139"/>
    </row>
    <row r="274" spans="1:10" s="145" customFormat="1">
      <c r="A274" s="175"/>
      <c r="F274" s="139"/>
      <c r="G274" s="139"/>
      <c r="H274" s="139"/>
      <c r="I274" s="139"/>
      <c r="J274" s="139"/>
    </row>
    <row r="275" spans="1:10" s="145" customFormat="1">
      <c r="A275" s="175"/>
      <c r="F275" s="139"/>
      <c r="G275" s="139"/>
      <c r="H275" s="139"/>
      <c r="I275" s="139"/>
      <c r="J275" s="139"/>
    </row>
    <row r="276" spans="1:10" s="145" customFormat="1">
      <c r="A276" s="175"/>
      <c r="F276" s="139"/>
      <c r="G276" s="139"/>
      <c r="H276" s="139"/>
      <c r="I276" s="139"/>
      <c r="J276" s="139"/>
    </row>
    <row r="277" spans="1:10" s="145" customFormat="1">
      <c r="A277" s="175"/>
      <c r="F277" s="139"/>
      <c r="G277" s="139"/>
      <c r="H277" s="139"/>
      <c r="I277" s="139"/>
      <c r="J277" s="139"/>
    </row>
    <row r="278" spans="1:10" s="145" customFormat="1">
      <c r="A278" s="175"/>
      <c r="F278" s="139"/>
      <c r="G278" s="139"/>
      <c r="H278" s="139"/>
      <c r="I278" s="139"/>
      <c r="J278" s="139"/>
    </row>
    <row r="279" spans="1:10" s="145" customFormat="1">
      <c r="A279" s="175"/>
      <c r="F279" s="139"/>
      <c r="G279" s="139"/>
      <c r="H279" s="139"/>
      <c r="I279" s="139"/>
      <c r="J279" s="139"/>
    </row>
    <row r="280" spans="1:10" s="145" customFormat="1">
      <c r="A280" s="175"/>
      <c r="F280" s="139"/>
      <c r="G280" s="139"/>
      <c r="H280" s="139"/>
      <c r="I280" s="139"/>
      <c r="J280" s="139"/>
    </row>
  </sheetData>
  <mergeCells count="75">
    <mergeCell ref="A1:I1"/>
    <mergeCell ref="I46:J46"/>
    <mergeCell ref="C129:F129"/>
    <mergeCell ref="H129:J129"/>
    <mergeCell ref="C128:F128"/>
    <mergeCell ref="H128:J128"/>
    <mergeCell ref="A75:J75"/>
    <mergeCell ref="A15:B15"/>
    <mergeCell ref="A14:B14"/>
    <mergeCell ref="A20:B20"/>
    <mergeCell ref="G8:J8"/>
    <mergeCell ref="A2:B6"/>
    <mergeCell ref="G10:J10"/>
    <mergeCell ref="G12:J12"/>
    <mergeCell ref="G14:J14"/>
    <mergeCell ref="A11:B11"/>
    <mergeCell ref="A16:B16"/>
    <mergeCell ref="G9:J9"/>
    <mergeCell ref="G15:J15"/>
    <mergeCell ref="G18:J18"/>
    <mergeCell ref="A40:J40"/>
    <mergeCell ref="A39:J39"/>
    <mergeCell ref="B37:F37"/>
    <mergeCell ref="B38:F38"/>
    <mergeCell ref="B29:F29"/>
    <mergeCell ref="B30:F30"/>
    <mergeCell ref="B34:F34"/>
    <mergeCell ref="B33:F33"/>
    <mergeCell ref="B36:F36"/>
    <mergeCell ref="G33:H33"/>
    <mergeCell ref="G34:H34"/>
    <mergeCell ref="B27:G27"/>
    <mergeCell ref="A116:J116"/>
    <mergeCell ref="A91:J91"/>
    <mergeCell ref="A70:J70"/>
    <mergeCell ref="E42:E43"/>
    <mergeCell ref="D42:D43"/>
    <mergeCell ref="A83:J83"/>
    <mergeCell ref="A107:J107"/>
    <mergeCell ref="C42:C43"/>
    <mergeCell ref="I43:J43"/>
    <mergeCell ref="A42:A43"/>
    <mergeCell ref="B42:B43"/>
    <mergeCell ref="F42:F43"/>
    <mergeCell ref="A45:J45"/>
    <mergeCell ref="A85:J85"/>
    <mergeCell ref="I44:J44"/>
    <mergeCell ref="I47:J47"/>
    <mergeCell ref="B31:F31"/>
    <mergeCell ref="B32:F32"/>
    <mergeCell ref="G42:J42"/>
    <mergeCell ref="A21:B21"/>
    <mergeCell ref="A18:B18"/>
    <mergeCell ref="G22:J22"/>
    <mergeCell ref="G24:J24"/>
    <mergeCell ref="G25:J25"/>
    <mergeCell ref="B28:F28"/>
    <mergeCell ref="A23:B23"/>
    <mergeCell ref="G23:J23"/>
    <mergeCell ref="B26:F26"/>
    <mergeCell ref="I48:J48"/>
    <mergeCell ref="I49:J49"/>
    <mergeCell ref="I50:J50"/>
    <mergeCell ref="I51:J51"/>
    <mergeCell ref="I52:J52"/>
    <mergeCell ref="I56:J56"/>
    <mergeCell ref="I57:J57"/>
    <mergeCell ref="I58:J58"/>
    <mergeCell ref="I59:J59"/>
    <mergeCell ref="I60:J60"/>
    <mergeCell ref="I73:J73"/>
    <mergeCell ref="I61:J61"/>
    <mergeCell ref="I63:J63"/>
    <mergeCell ref="I71:J71"/>
    <mergeCell ref="I72:J72"/>
  </mergeCells>
  <phoneticPr fontId="4" type="noConversion"/>
  <pageMargins left="0.59055118110236227" right="0.59055118110236227" top="0.98425196850393704" bottom="0.59055118110236227" header="0" footer="0"/>
  <pageSetup paperSize="9" scale="58" orientation="landscape" verticalDpi="300" r:id="rId1"/>
  <headerFooter alignWithMargins="0"/>
  <rowBreaks count="1" manualBreakCount="1">
    <brk id="107" max="9" man="1"/>
  </rowBreaks>
  <ignoredErrors>
    <ignoredError sqref="B108:B115 B117:B125 H26 B35" numberStoredAsText="1"/>
    <ignoredError sqref="C102:D102 E102:F102" formulaRange="1"/>
    <ignoredError sqref="J86 C86 C87 C54:F55 G55:J55 C90 C117 F87:F88 F90 F108:F110 F111:F112" evalError="1"/>
    <ignoredError sqref="G62:I62 G48:J48 J5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6"/>
  <sheetViews>
    <sheetView view="pageBreakPreview" topLeftCell="A16" zoomScale="75" zoomScaleNormal="75" zoomScaleSheetLayoutView="75" workbookViewId="0">
      <selection activeCell="D11" sqref="D11"/>
    </sheetView>
  </sheetViews>
  <sheetFormatPr defaultRowHeight="12.75"/>
  <cols>
    <col min="1" max="1" width="97.42578125" style="9" customWidth="1"/>
    <col min="2" max="2" width="19.42578125" style="9" customWidth="1"/>
    <col min="3" max="3" width="25" style="9" customWidth="1"/>
    <col min="4" max="4" width="20.7109375" style="9" customWidth="1"/>
    <col min="5" max="5" width="22.140625" style="9" customWidth="1"/>
    <col min="6" max="6" width="21" style="9" customWidth="1"/>
    <col min="7" max="7" width="24.42578125" style="9" customWidth="1"/>
    <col min="8" max="8" width="79.7109375" style="9" customWidth="1"/>
    <col min="9" max="9" width="9.5703125" style="9" customWidth="1"/>
    <col min="10" max="16384" width="9.140625" style="9"/>
  </cols>
  <sheetData>
    <row r="1" spans="1:8" ht="24.75" customHeight="1">
      <c r="H1" s="18" t="s">
        <v>352</v>
      </c>
    </row>
    <row r="2" spans="1:8" ht="25.5" customHeight="1">
      <c r="A2" s="600" t="s">
        <v>146</v>
      </c>
      <c r="B2" s="600"/>
      <c r="C2" s="600"/>
      <c r="D2" s="600"/>
      <c r="E2" s="600"/>
      <c r="F2" s="600"/>
      <c r="G2" s="600"/>
      <c r="H2" s="600"/>
    </row>
    <row r="3" spans="1:8" ht="16.5" customHeight="1"/>
    <row r="4" spans="1:8" ht="45" customHeight="1">
      <c r="A4" s="605" t="s">
        <v>164</v>
      </c>
      <c r="B4" s="601" t="s">
        <v>0</v>
      </c>
      <c r="C4" s="601" t="s">
        <v>81</v>
      </c>
      <c r="D4" s="567" t="s">
        <v>576</v>
      </c>
      <c r="E4" s="567" t="s">
        <v>577</v>
      </c>
      <c r="F4" s="569" t="s">
        <v>573</v>
      </c>
      <c r="G4" s="567" t="s">
        <v>579</v>
      </c>
      <c r="H4" s="601" t="s">
        <v>82</v>
      </c>
    </row>
    <row r="5" spans="1:8" ht="52.5" customHeight="1">
      <c r="A5" s="606"/>
      <c r="B5" s="602"/>
      <c r="C5" s="602"/>
      <c r="D5" s="568"/>
      <c r="E5" s="568"/>
      <c r="F5" s="570"/>
      <c r="G5" s="568"/>
      <c r="H5" s="602"/>
    </row>
    <row r="6" spans="1:8" s="14" customFormat="1" ht="18" customHeight="1">
      <c r="A6" s="10">
        <v>1</v>
      </c>
      <c r="B6" s="24">
        <v>2</v>
      </c>
      <c r="C6" s="24">
        <v>3</v>
      </c>
      <c r="D6" s="24">
        <v>4</v>
      </c>
      <c r="E6" s="24">
        <v>5</v>
      </c>
      <c r="F6" s="24">
        <v>6</v>
      </c>
      <c r="G6" s="24">
        <v>7</v>
      </c>
      <c r="H6" s="24">
        <v>8</v>
      </c>
    </row>
    <row r="7" spans="1:8" s="14" customFormat="1" ht="35.25" customHeight="1">
      <c r="A7" s="13" t="s">
        <v>124</v>
      </c>
      <c r="B7" s="25"/>
      <c r="C7" s="24"/>
      <c r="D7" s="24"/>
      <c r="E7" s="24"/>
      <c r="F7" s="24"/>
      <c r="G7" s="24"/>
      <c r="H7" s="24"/>
    </row>
    <row r="8" spans="1:8" ht="59.25" customHeight="1">
      <c r="A8" s="5" t="s">
        <v>321</v>
      </c>
      <c r="B8" s="20">
        <v>5000</v>
      </c>
      <c r="C8" s="26" t="s">
        <v>187</v>
      </c>
      <c r="D8" s="129">
        <f>('Осн. фін. пок.'!C48/'Осн. фін. пок.'!C46)*100</f>
        <v>2.3491179201485606</v>
      </c>
      <c r="E8" s="129">
        <f>('Осн. фін. пок.'!D48/'Осн. фін. пок.'!D46)*100</f>
        <v>11.026407687216123</v>
      </c>
      <c r="F8" s="129">
        <f>('Осн. фін. пок.'!E48/'Осн. фін. пок.'!E46)*100</f>
        <v>4.1741709926899038</v>
      </c>
      <c r="G8" s="129">
        <f>('Осн. фін. пок.'!F48/'Осн. фін. пок.'!F46)*100</f>
        <v>6.0231770709142065</v>
      </c>
      <c r="H8" s="27"/>
    </row>
    <row r="9" spans="1:8" ht="63" customHeight="1">
      <c r="A9" s="5" t="s">
        <v>322</v>
      </c>
      <c r="B9" s="20">
        <v>5010</v>
      </c>
      <c r="C9" s="26" t="s">
        <v>187</v>
      </c>
      <c r="D9" s="129">
        <f>('Осн. фін. пок.'!C54/'Осн. фін. пок.'!C46)*100</f>
        <v>4.6518105849582172</v>
      </c>
      <c r="E9" s="129">
        <f>('Осн. фін. пок.'!D54/'Осн. фін. пок.'!D46)*100</f>
        <v>5.3865291123639105</v>
      </c>
      <c r="F9" s="129">
        <f>('Осн. фін. пок.'!E54/'Осн. фін. пок.'!E46)*100</f>
        <v>4.3013031041423879</v>
      </c>
      <c r="G9" s="129">
        <f>('Осн. фін. пок.'!F54/'Осн. фін. пок.'!F46)*100</f>
        <v>2.6467642710668127</v>
      </c>
      <c r="H9" s="27"/>
    </row>
    <row r="10" spans="1:8" ht="57.75" customHeight="1">
      <c r="A10" s="16" t="s">
        <v>324</v>
      </c>
      <c r="B10" s="20">
        <v>5020</v>
      </c>
      <c r="C10" s="26" t="s">
        <v>187</v>
      </c>
      <c r="D10" s="129">
        <f>('Осн. фін. пок.'!C67/'Осн. фін. пок.'!C98)*100</f>
        <v>-1.9041803142175093</v>
      </c>
      <c r="E10" s="129">
        <f>('Осн. фін. пок.'!D67/'Осн. фін. пок.'!D98)*100</f>
        <v>0</v>
      </c>
      <c r="F10" s="129">
        <f>('Осн. фін. пок.'!E67/'Осн. фін. пок.'!E98)*100</f>
        <v>0</v>
      </c>
      <c r="G10" s="129">
        <f>('Осн. фін. пок.'!F67/'Осн. фін. пок.'!F98)*100</f>
        <v>0</v>
      </c>
      <c r="H10" s="27" t="s">
        <v>188</v>
      </c>
    </row>
    <row r="11" spans="1:8" ht="56.25" customHeight="1">
      <c r="A11" s="16" t="s">
        <v>396</v>
      </c>
      <c r="B11" s="20">
        <v>5030</v>
      </c>
      <c r="C11" s="26" t="s">
        <v>187</v>
      </c>
      <c r="D11" s="129">
        <f>('Осн. фін. пок.'!C67/'Осн. фін. пок.'!C99)*100</f>
        <v>-2.8134355903703399</v>
      </c>
      <c r="E11" s="129">
        <f>('Осн. фін. пок.'!D67/'Осн. фін. пок.'!D99)*100</f>
        <v>0</v>
      </c>
      <c r="F11" s="129">
        <f>('Осн. фін. пок.'!E67/'Осн. фін. пок.'!E99)*100</f>
        <v>0</v>
      </c>
      <c r="G11" s="129">
        <f>('Осн. фін. пок.'!F67/'Осн. фін. пок.'!F99)*100</f>
        <v>0</v>
      </c>
      <c r="H11" s="27"/>
    </row>
    <row r="12" spans="1:8" ht="65.25" customHeight="1">
      <c r="A12" s="16" t="s">
        <v>323</v>
      </c>
      <c r="B12" s="20">
        <v>5040</v>
      </c>
      <c r="C12" s="26" t="s">
        <v>187</v>
      </c>
      <c r="D12" s="129">
        <f>('Осн. фін. пок.'!C67/'Осн. фін. пок.'!C46)*100</f>
        <v>-2.1231816774992263</v>
      </c>
      <c r="E12" s="129">
        <f>('Осн. фін. пок.'!D67/'Осн. фін. пок.'!D46)*100</f>
        <v>0</v>
      </c>
      <c r="F12" s="129">
        <f>('Осн. фін. пок.'!E67/'Осн. фін. пок.'!E46)*100</f>
        <v>0</v>
      </c>
      <c r="G12" s="129">
        <f>('Осн. фін. пок.'!F67/'Осн. фін. пок.'!F46)*100</f>
        <v>0</v>
      </c>
      <c r="H12" s="27" t="s">
        <v>189</v>
      </c>
    </row>
    <row r="13" spans="1:8" ht="32.25" customHeight="1">
      <c r="A13" s="13" t="s">
        <v>126</v>
      </c>
      <c r="B13" s="20"/>
      <c r="C13" s="28"/>
      <c r="D13" s="129"/>
      <c r="E13" s="129"/>
      <c r="F13" s="129"/>
      <c r="G13" s="129"/>
      <c r="H13" s="27"/>
    </row>
    <row r="14" spans="1:8" ht="65.25" customHeight="1">
      <c r="A14" s="15" t="s">
        <v>397</v>
      </c>
      <c r="B14" s="20">
        <v>5100</v>
      </c>
      <c r="C14" s="26"/>
      <c r="D14" s="129">
        <f>('Осн. фін. пок.'!C100+'Осн. фін. пок.'!C101)/'Осн. фін. пок.'!C54</f>
        <v>7.7465069860279439</v>
      </c>
      <c r="E14" s="129">
        <f>('Осн. фін. пок.'!D100+'Осн. фін. пок.'!D101)/'Осн. фін. пок.'!D54</f>
        <v>4.8745762711864407</v>
      </c>
      <c r="F14" s="129">
        <f>('Осн. фін. пок.'!E100+'Осн. фін. пок.'!E101)/'Осн. фін. пок.'!E54</f>
        <v>7.0800492610837438</v>
      </c>
      <c r="G14" s="129">
        <f>('Осн. фін. пок.'!F100+'Осн. фін. пок.'!F101)/'Осн. фін. пок.'!F54</f>
        <v>9.9639639639639643</v>
      </c>
      <c r="H14" s="27"/>
    </row>
    <row r="15" spans="1:8" s="14" customFormat="1" ht="66" customHeight="1">
      <c r="A15" s="15" t="s">
        <v>398</v>
      </c>
      <c r="B15" s="20">
        <v>5110</v>
      </c>
      <c r="C15" s="26" t="s">
        <v>121</v>
      </c>
      <c r="D15" s="129">
        <f>'Осн. фін. пок.'!C99/('Осн. фін. пок.'!C100+'Осн. фін. пок.'!C101)</f>
        <v>2.0942197028257321</v>
      </c>
      <c r="E15" s="129">
        <f>'Осн. фін. пок.'!D99/('Осн. фін. пок.'!D100+'Осн. фін. пок.'!D101)</f>
        <v>2.1037899860917944</v>
      </c>
      <c r="F15" s="129">
        <f>'Осн. фін. пок.'!E99/('Осн. фін. пок.'!E100+'Осн. фін. пок.'!E101)</f>
        <v>2.150200034788659</v>
      </c>
      <c r="G15" s="129">
        <f>'Осн. фін. пок.'!F99/('Осн. фін. пок.'!F100+'Осн. фін. пок.'!F101)</f>
        <v>2.2692585895117539</v>
      </c>
      <c r="H15" s="27" t="s">
        <v>190</v>
      </c>
    </row>
    <row r="16" spans="1:8" s="14" customFormat="1" ht="57.75" customHeight="1">
      <c r="A16" s="15" t="s">
        <v>399</v>
      </c>
      <c r="B16" s="20">
        <v>5120</v>
      </c>
      <c r="C16" s="26" t="s">
        <v>121</v>
      </c>
      <c r="D16" s="129">
        <f>'Осн. фін. пок.'!C96/'Осн. фін. пок.'!C101</f>
        <v>0.50596816976127323</v>
      </c>
      <c r="E16" s="129">
        <f>'Осн. фін. пок.'!D96/'Осн. фін. пок.'!D101</f>
        <v>0.38504526656979993</v>
      </c>
      <c r="F16" s="129">
        <f>'Осн. фін. пок.'!E96/'Осн. фін. пок.'!E101</f>
        <v>0.45754832395400047</v>
      </c>
      <c r="G16" s="129">
        <f>'Осн. фін. пок.'!F96/'Осн. фін. пок.'!F101</f>
        <v>0.40389131164038911</v>
      </c>
      <c r="H16" s="27" t="s">
        <v>192</v>
      </c>
    </row>
    <row r="17" spans="1:10" ht="33.75" customHeight="1">
      <c r="A17" s="13" t="s">
        <v>125</v>
      </c>
      <c r="B17" s="20"/>
      <c r="C17" s="26"/>
      <c r="D17" s="129"/>
      <c r="E17" s="129"/>
      <c r="F17" s="129"/>
      <c r="G17" s="129"/>
      <c r="H17" s="27"/>
    </row>
    <row r="18" spans="1:10" ht="44.25" customHeight="1">
      <c r="A18" s="15" t="s">
        <v>313</v>
      </c>
      <c r="B18" s="20">
        <v>5200</v>
      </c>
      <c r="C18" s="26"/>
      <c r="D18" s="129">
        <f>'IV. Кап. інвестиції'!C7/'I. Фін результат'!C93</f>
        <v>0.32669921141569658</v>
      </c>
      <c r="E18" s="129">
        <f>'IV. Кап. інвестиції'!D7/'I. Фін результат'!D93</f>
        <v>7.6923076923076927E-2</v>
      </c>
      <c r="F18" s="129">
        <f>'IV. Кап. інвестиції'!E7/'I. Фін результат'!E93</f>
        <v>0.32346326836581707</v>
      </c>
      <c r="G18" s="129">
        <f>'IV. Кап. інвестиції'!F7/'I. Фін результат'!F93</f>
        <v>9.8461538461538461E-2</v>
      </c>
      <c r="H18" s="27"/>
    </row>
    <row r="19" spans="1:10" ht="83.25" customHeight="1">
      <c r="A19" s="15" t="s">
        <v>314</v>
      </c>
      <c r="B19" s="20">
        <v>5210</v>
      </c>
      <c r="C19" s="26"/>
      <c r="D19" s="129">
        <f>'Осн. фін. пок.'!C84/'Осн. фін. пок.'!C46</f>
        <v>2.6926648096564532E-2</v>
      </c>
      <c r="E19" s="129">
        <f>'Осн. фін. пок.'!D84/'Осн. фін. пок.'!D46</f>
        <v>4.5648551799694157E-3</v>
      </c>
      <c r="F19" s="129">
        <f>'Осн. фін. пок.'!E84/'Осн. фін. пок.'!E46</f>
        <v>2.2857294204894588E-2</v>
      </c>
      <c r="G19" s="129">
        <f>'Осн. фін. пок.'!F84/'Осн. фін. пок.'!F46</f>
        <v>6.1042491296676047E-3</v>
      </c>
      <c r="H19" s="27"/>
    </row>
    <row r="20" spans="1:10" ht="50.25" customHeight="1">
      <c r="A20" s="15" t="s">
        <v>315</v>
      </c>
      <c r="B20" s="20">
        <v>5220</v>
      </c>
      <c r="C20" s="26" t="s">
        <v>271</v>
      </c>
      <c r="D20" s="129">
        <f>'Осн. фін. пок.'!C95/'Осн. фін. пок.'!C94</f>
        <v>0.47601074911682117</v>
      </c>
      <c r="E20" s="129">
        <f>'Осн. фін. пок.'!D95/'Осн. фін. пок.'!D94</f>
        <v>0.52767821585025887</v>
      </c>
      <c r="F20" s="129">
        <f>'Осн. фін. пок.'!E95/'Осн. фін. пок.'!E94</f>
        <v>0.48316230669171845</v>
      </c>
      <c r="G20" s="129">
        <f>'Осн. фін. пок.'!F95/'Осн. фін. пок.'!F94</f>
        <v>0.48614681519565839</v>
      </c>
      <c r="H20" s="27" t="s">
        <v>191</v>
      </c>
    </row>
    <row r="21" spans="1:10" ht="29.25" customHeight="1">
      <c r="A21" s="13" t="s">
        <v>170</v>
      </c>
      <c r="B21" s="20"/>
      <c r="C21" s="26"/>
      <c r="D21" s="129"/>
      <c r="E21" s="129"/>
      <c r="F21" s="129"/>
      <c r="G21" s="129"/>
      <c r="H21" s="27"/>
    </row>
    <row r="22" spans="1:10" ht="87.75" customHeight="1">
      <c r="A22" s="16" t="s">
        <v>198</v>
      </c>
      <c r="B22" s="20">
        <v>5300</v>
      </c>
      <c r="C22" s="26"/>
      <c r="D22" s="129"/>
      <c r="E22" s="129"/>
      <c r="F22" s="129"/>
      <c r="G22" s="129"/>
      <c r="H22" s="27"/>
    </row>
    <row r="23" spans="1:10" ht="20.100000000000001" customHeight="1">
      <c r="B23" s="29"/>
      <c r="C23" s="29"/>
      <c r="D23" s="29"/>
      <c r="E23" s="29"/>
      <c r="F23" s="29"/>
      <c r="G23" s="29"/>
      <c r="H23" s="29"/>
    </row>
    <row r="24" spans="1:10" ht="20.100000000000001" customHeight="1"/>
    <row r="25" spans="1:10" s="3" customFormat="1" ht="30.75" customHeight="1">
      <c r="A25" s="84" t="s">
        <v>528</v>
      </c>
      <c r="B25" s="12"/>
      <c r="C25" s="1"/>
      <c r="D25" s="550" t="s">
        <v>86</v>
      </c>
      <c r="E25" s="603"/>
      <c r="F25" s="603"/>
      <c r="G25" s="603"/>
      <c r="H25" s="517" t="s">
        <v>540</v>
      </c>
      <c r="I25" s="517"/>
      <c r="J25" s="517"/>
    </row>
    <row r="26" spans="1:10" s="2" customFormat="1" ht="20.100000000000001" customHeight="1">
      <c r="A26" s="196" t="s">
        <v>366</v>
      </c>
      <c r="B26" s="11"/>
      <c r="C26" s="3"/>
      <c r="D26" s="604" t="s">
        <v>69</v>
      </c>
      <c r="E26" s="604"/>
      <c r="F26" s="604"/>
      <c r="G26" s="604"/>
      <c r="H26" s="607" t="s">
        <v>83</v>
      </c>
      <c r="I26" s="607"/>
      <c r="J26" s="607"/>
    </row>
  </sheetData>
  <mergeCells count="13">
    <mergeCell ref="A2:H2"/>
    <mergeCell ref="H4:H5"/>
    <mergeCell ref="D25:G25"/>
    <mergeCell ref="D26:G26"/>
    <mergeCell ref="A4:A5"/>
    <mergeCell ref="B4:B5"/>
    <mergeCell ref="C4:C5"/>
    <mergeCell ref="D4:D5"/>
    <mergeCell ref="E4:E5"/>
    <mergeCell ref="F4:F5"/>
    <mergeCell ref="G4:G5"/>
    <mergeCell ref="H25:J25"/>
    <mergeCell ref="H26:J26"/>
  </mergeCells>
  <phoneticPr fontId="4" type="noConversion"/>
  <pageMargins left="0.59055118110236227" right="0.59055118110236227" top="0.98425196850393704" bottom="0.59055118110236227" header="0" footer="0"/>
  <pageSetup paperSize="9" scale="42" orientation="landscape" r:id="rId1"/>
  <headerFooter alignWithMargins="0"/>
  <ignoredErrors>
    <ignoredError sqref="D8:D10 G15:G17 E17:F17 G13 E13:F13 D12:D14 D16:D20 F10:G11 F16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77"/>
  <sheetViews>
    <sheetView tabSelected="1" view="pageBreakPreview" topLeftCell="A22" zoomScale="61" zoomScaleNormal="75" zoomScaleSheetLayoutView="61" workbookViewId="0">
      <selection activeCell="A35" sqref="A35"/>
    </sheetView>
  </sheetViews>
  <sheetFormatPr defaultColWidth="9.140625" defaultRowHeight="18.75"/>
  <cols>
    <col min="1" max="1" width="57.140625" style="2" customWidth="1"/>
    <col min="2" max="2" width="13.5703125" style="7" customWidth="1"/>
    <col min="3" max="3" width="14.7109375" style="2" customWidth="1"/>
    <col min="4" max="4" width="16.140625" style="2" customWidth="1"/>
    <col min="5" max="5" width="13.7109375" style="2" customWidth="1"/>
    <col min="6" max="6" width="16.5703125" style="2" customWidth="1"/>
    <col min="7" max="7" width="15.28515625" style="2" customWidth="1"/>
    <col min="8" max="8" width="16.5703125" style="2" customWidth="1"/>
    <col min="9" max="9" width="16.140625" style="2" customWidth="1"/>
    <col min="10" max="10" width="16.42578125" style="2" customWidth="1"/>
    <col min="11" max="11" width="16.5703125" style="2" customWidth="1"/>
    <col min="12" max="12" width="16.85546875" style="2" customWidth="1"/>
    <col min="13" max="15" width="16.7109375" style="2" customWidth="1"/>
    <col min="16" max="16384" width="9.140625" style="2"/>
  </cols>
  <sheetData>
    <row r="1" spans="1:15" ht="20.25">
      <c r="A1" s="49"/>
      <c r="B1" s="45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58" t="s">
        <v>349</v>
      </c>
    </row>
    <row r="2" spans="1:15" ht="20.25">
      <c r="A2" s="651" t="s">
        <v>93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</row>
    <row r="3" spans="1:15" ht="32.25" customHeight="1">
      <c r="A3" s="651" t="s">
        <v>605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</row>
    <row r="4" spans="1:15" ht="32.25" customHeight="1">
      <c r="A4" s="652" t="s">
        <v>503</v>
      </c>
      <c r="B4" s="652"/>
      <c r="C4" s="652"/>
      <c r="D4" s="652"/>
      <c r="E4" s="652"/>
      <c r="F4" s="652"/>
      <c r="G4" s="652"/>
      <c r="H4" s="652"/>
      <c r="I4" s="652"/>
      <c r="J4" s="652"/>
      <c r="K4" s="652"/>
      <c r="L4" s="652"/>
      <c r="M4" s="652"/>
      <c r="N4" s="652"/>
      <c r="O4" s="652"/>
    </row>
    <row r="5" spans="1:15" ht="20.100000000000001" customHeight="1">
      <c r="A5" s="555" t="s">
        <v>102</v>
      </c>
      <c r="B5" s="555"/>
      <c r="C5" s="555"/>
      <c r="D5" s="555"/>
      <c r="E5" s="555"/>
      <c r="F5" s="555"/>
      <c r="G5" s="555"/>
      <c r="H5" s="555"/>
      <c r="I5" s="555"/>
      <c r="J5" s="555"/>
      <c r="K5" s="555"/>
      <c r="L5" s="555"/>
      <c r="M5" s="555"/>
      <c r="N5" s="555"/>
      <c r="O5" s="555"/>
    </row>
    <row r="6" spans="1:15" ht="36.75" customHeight="1">
      <c r="A6" s="621" t="s">
        <v>272</v>
      </c>
      <c r="B6" s="621"/>
      <c r="C6" s="621"/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</row>
    <row r="7" spans="1:15" ht="46.5" customHeight="1">
      <c r="A7" s="653" t="s">
        <v>193</v>
      </c>
      <c r="B7" s="653"/>
      <c r="C7" s="653"/>
      <c r="D7" s="653"/>
      <c r="E7" s="653"/>
      <c r="F7" s="653"/>
      <c r="G7" s="653"/>
      <c r="H7" s="653"/>
      <c r="I7" s="653"/>
      <c r="J7" s="653"/>
      <c r="K7" s="653"/>
      <c r="L7" s="653"/>
      <c r="M7" s="653"/>
      <c r="N7" s="653"/>
      <c r="O7" s="653"/>
    </row>
    <row r="8" spans="1:15" s="3" customFormat="1" ht="95.25" customHeight="1">
      <c r="A8" s="552" t="s">
        <v>164</v>
      </c>
      <c r="B8" s="552"/>
      <c r="C8" s="552"/>
      <c r="D8" s="554" t="s">
        <v>576</v>
      </c>
      <c r="E8" s="554"/>
      <c r="F8" s="554" t="s">
        <v>580</v>
      </c>
      <c r="G8" s="554"/>
      <c r="H8" s="554" t="s">
        <v>573</v>
      </c>
      <c r="I8" s="554"/>
      <c r="J8" s="554" t="s">
        <v>581</v>
      </c>
      <c r="K8" s="554"/>
      <c r="L8" s="554" t="s">
        <v>582</v>
      </c>
      <c r="M8" s="554"/>
      <c r="N8" s="554" t="s">
        <v>583</v>
      </c>
      <c r="O8" s="554"/>
    </row>
    <row r="9" spans="1:15" s="3" customFormat="1" ht="24.75" customHeight="1">
      <c r="A9" s="552">
        <v>1</v>
      </c>
      <c r="B9" s="552"/>
      <c r="C9" s="552"/>
      <c r="D9" s="554">
        <v>2</v>
      </c>
      <c r="E9" s="554"/>
      <c r="F9" s="554">
        <v>3</v>
      </c>
      <c r="G9" s="554"/>
      <c r="H9" s="554">
        <v>4</v>
      </c>
      <c r="I9" s="554"/>
      <c r="J9" s="554">
        <v>5</v>
      </c>
      <c r="K9" s="554"/>
      <c r="L9" s="554">
        <v>6</v>
      </c>
      <c r="M9" s="554"/>
      <c r="N9" s="554">
        <v>7</v>
      </c>
      <c r="O9" s="554"/>
    </row>
    <row r="10" spans="1:15" s="3" customFormat="1" ht="107.25" customHeight="1">
      <c r="A10" s="608" t="s">
        <v>357</v>
      </c>
      <c r="B10" s="609"/>
      <c r="C10" s="610"/>
      <c r="D10" s="649">
        <f>SUM(D11:D13)</f>
        <v>180</v>
      </c>
      <c r="E10" s="650"/>
      <c r="F10" s="649">
        <f>SUM(F11:F13)</f>
        <v>173</v>
      </c>
      <c r="G10" s="650"/>
      <c r="H10" s="649">
        <f>SUM(H11:H13)</f>
        <v>149</v>
      </c>
      <c r="I10" s="650"/>
      <c r="J10" s="649">
        <f>SUM(J11:J13)</f>
        <v>155</v>
      </c>
      <c r="K10" s="650"/>
      <c r="L10" s="645">
        <f>J10/H10*100</f>
        <v>104.02684563758389</v>
      </c>
      <c r="M10" s="646"/>
      <c r="N10" s="645">
        <f>J10/D10*100</f>
        <v>86.111111111111114</v>
      </c>
      <c r="O10" s="646"/>
    </row>
    <row r="11" spans="1:15" s="3" customFormat="1" ht="30.75" customHeight="1">
      <c r="A11" s="614" t="s">
        <v>162</v>
      </c>
      <c r="B11" s="615"/>
      <c r="C11" s="616"/>
      <c r="D11" s="643">
        <v>1</v>
      </c>
      <c r="E11" s="644"/>
      <c r="F11" s="643">
        <v>1</v>
      </c>
      <c r="G11" s="644"/>
      <c r="H11" s="643">
        <v>1</v>
      </c>
      <c r="I11" s="644"/>
      <c r="J11" s="643">
        <v>1</v>
      </c>
      <c r="K11" s="644"/>
      <c r="L11" s="641">
        <f t="shared" ref="L11:L25" si="0">J11/H11*100</f>
        <v>100</v>
      </c>
      <c r="M11" s="642"/>
      <c r="N11" s="641">
        <f t="shared" ref="N11:N25" si="1">J11/D11*100</f>
        <v>100</v>
      </c>
      <c r="O11" s="642"/>
    </row>
    <row r="12" spans="1:15" s="3" customFormat="1" ht="30.75" customHeight="1">
      <c r="A12" s="614" t="s">
        <v>171</v>
      </c>
      <c r="B12" s="615"/>
      <c r="C12" s="616"/>
      <c r="D12" s="643">
        <v>10</v>
      </c>
      <c r="E12" s="644"/>
      <c r="F12" s="643">
        <v>11</v>
      </c>
      <c r="G12" s="644"/>
      <c r="H12" s="643">
        <v>9</v>
      </c>
      <c r="I12" s="644"/>
      <c r="J12" s="643">
        <v>10</v>
      </c>
      <c r="K12" s="644"/>
      <c r="L12" s="641">
        <f t="shared" si="0"/>
        <v>111.11111111111111</v>
      </c>
      <c r="M12" s="642"/>
      <c r="N12" s="641">
        <f t="shared" si="1"/>
        <v>100</v>
      </c>
      <c r="O12" s="642"/>
    </row>
    <row r="13" spans="1:15" s="3" customFormat="1" ht="30.75" customHeight="1">
      <c r="A13" s="614" t="s">
        <v>163</v>
      </c>
      <c r="B13" s="615"/>
      <c r="C13" s="616"/>
      <c r="D13" s="643">
        <v>169</v>
      </c>
      <c r="E13" s="644"/>
      <c r="F13" s="643">
        <v>161</v>
      </c>
      <c r="G13" s="644"/>
      <c r="H13" s="643">
        <v>139</v>
      </c>
      <c r="I13" s="644"/>
      <c r="J13" s="643">
        <v>144</v>
      </c>
      <c r="K13" s="644"/>
      <c r="L13" s="641">
        <f t="shared" si="0"/>
        <v>103.59712230215827</v>
      </c>
      <c r="M13" s="642"/>
      <c r="N13" s="641">
        <f t="shared" si="1"/>
        <v>85.207100591715985</v>
      </c>
      <c r="O13" s="642"/>
    </row>
    <row r="14" spans="1:15" s="3" customFormat="1" ht="42" customHeight="1">
      <c r="A14" s="608" t="s">
        <v>316</v>
      </c>
      <c r="B14" s="609"/>
      <c r="C14" s="610"/>
      <c r="D14" s="649">
        <f>SUM(D15:D17)</f>
        <v>18738</v>
      </c>
      <c r="E14" s="650"/>
      <c r="F14" s="649">
        <f>SUM(F15:F17)</f>
        <v>24465</v>
      </c>
      <c r="G14" s="650"/>
      <c r="H14" s="649">
        <f>SUM(H15:I17)</f>
        <v>21535</v>
      </c>
      <c r="I14" s="650"/>
      <c r="J14" s="649">
        <f>SUM(J15:J17)</f>
        <v>24465</v>
      </c>
      <c r="K14" s="650"/>
      <c r="L14" s="645">
        <f t="shared" si="0"/>
        <v>113.60575806826097</v>
      </c>
      <c r="M14" s="646"/>
      <c r="N14" s="645">
        <f t="shared" si="1"/>
        <v>130.56356067883445</v>
      </c>
      <c r="O14" s="646"/>
    </row>
    <row r="15" spans="1:15" s="3" customFormat="1" ht="31.5" customHeight="1">
      <c r="A15" s="614" t="s">
        <v>162</v>
      </c>
      <c r="B15" s="615"/>
      <c r="C15" s="616"/>
      <c r="D15" s="617">
        <v>439</v>
      </c>
      <c r="E15" s="618"/>
      <c r="F15" s="617">
        <v>670</v>
      </c>
      <c r="G15" s="618"/>
      <c r="H15" s="617">
        <v>290</v>
      </c>
      <c r="I15" s="618"/>
      <c r="J15" s="617">
        <v>670</v>
      </c>
      <c r="K15" s="618"/>
      <c r="L15" s="641">
        <f t="shared" si="0"/>
        <v>231.0344827586207</v>
      </c>
      <c r="M15" s="642"/>
      <c r="N15" s="641">
        <f t="shared" si="1"/>
        <v>152.61958997722095</v>
      </c>
      <c r="O15" s="642"/>
    </row>
    <row r="16" spans="1:15" s="3" customFormat="1" ht="36.75" customHeight="1">
      <c r="A16" s="614" t="s">
        <v>171</v>
      </c>
      <c r="B16" s="615"/>
      <c r="C16" s="616"/>
      <c r="D16" s="617">
        <v>1870</v>
      </c>
      <c r="E16" s="618"/>
      <c r="F16" s="617">
        <v>3405</v>
      </c>
      <c r="G16" s="618"/>
      <c r="H16" s="617">
        <v>2690</v>
      </c>
      <c r="I16" s="618"/>
      <c r="J16" s="617">
        <v>3405</v>
      </c>
      <c r="K16" s="618"/>
      <c r="L16" s="641">
        <f t="shared" si="0"/>
        <v>126.57992565055763</v>
      </c>
      <c r="M16" s="642"/>
      <c r="N16" s="641">
        <f t="shared" si="1"/>
        <v>182.08556149732621</v>
      </c>
      <c r="O16" s="642"/>
    </row>
    <row r="17" spans="1:15" s="3" customFormat="1" ht="35.25" customHeight="1">
      <c r="A17" s="614" t="s">
        <v>163</v>
      </c>
      <c r="B17" s="615"/>
      <c r="C17" s="616"/>
      <c r="D17" s="617">
        <v>16429</v>
      </c>
      <c r="E17" s="618"/>
      <c r="F17" s="617">
        <v>20390</v>
      </c>
      <c r="G17" s="618"/>
      <c r="H17" s="617">
        <v>18555</v>
      </c>
      <c r="I17" s="618"/>
      <c r="J17" s="617">
        <v>20390</v>
      </c>
      <c r="K17" s="618"/>
      <c r="L17" s="641">
        <f t="shared" si="0"/>
        <v>109.88951765022905</v>
      </c>
      <c r="M17" s="642"/>
      <c r="N17" s="641">
        <f t="shared" si="1"/>
        <v>124.10980583115223</v>
      </c>
      <c r="O17" s="642"/>
    </row>
    <row r="18" spans="1:15" s="3" customFormat="1" ht="43.5" customHeight="1">
      <c r="A18" s="608" t="s">
        <v>317</v>
      </c>
      <c r="B18" s="609"/>
      <c r="C18" s="610"/>
      <c r="D18" s="649">
        <f t="shared" ref="D18" si="2">SUM(D19:E21)</f>
        <v>18738</v>
      </c>
      <c r="E18" s="650"/>
      <c r="F18" s="649">
        <f t="shared" ref="F18" si="3">SUM(F19:G21)</f>
        <v>24465</v>
      </c>
      <c r="G18" s="650"/>
      <c r="H18" s="649">
        <f>SUM(H19:I21)</f>
        <v>21535</v>
      </c>
      <c r="I18" s="650"/>
      <c r="J18" s="649">
        <f>SUM(J19:J21)</f>
        <v>24465</v>
      </c>
      <c r="K18" s="650"/>
      <c r="L18" s="645">
        <f t="shared" si="0"/>
        <v>113.60575806826097</v>
      </c>
      <c r="M18" s="646"/>
      <c r="N18" s="645">
        <f t="shared" si="1"/>
        <v>130.56356067883445</v>
      </c>
      <c r="O18" s="646"/>
    </row>
    <row r="19" spans="1:15" s="3" customFormat="1" ht="34.5" customHeight="1">
      <c r="A19" s="614" t="s">
        <v>162</v>
      </c>
      <c r="B19" s="615"/>
      <c r="C19" s="616"/>
      <c r="D19" s="617">
        <v>439</v>
      </c>
      <c r="E19" s="618"/>
      <c r="F19" s="617">
        <v>670</v>
      </c>
      <c r="G19" s="618"/>
      <c r="H19" s="617">
        <v>290</v>
      </c>
      <c r="I19" s="618"/>
      <c r="J19" s="617">
        <v>670</v>
      </c>
      <c r="K19" s="618"/>
      <c r="L19" s="641">
        <f t="shared" si="0"/>
        <v>231.0344827586207</v>
      </c>
      <c r="M19" s="642"/>
      <c r="N19" s="641">
        <f t="shared" si="1"/>
        <v>152.61958997722095</v>
      </c>
      <c r="O19" s="642"/>
    </row>
    <row r="20" spans="1:15" s="3" customFormat="1" ht="31.5" customHeight="1">
      <c r="A20" s="614" t="s">
        <v>171</v>
      </c>
      <c r="B20" s="615"/>
      <c r="C20" s="616"/>
      <c r="D20" s="617">
        <v>1870</v>
      </c>
      <c r="E20" s="618"/>
      <c r="F20" s="617">
        <v>3405</v>
      </c>
      <c r="G20" s="618"/>
      <c r="H20" s="617">
        <v>2690</v>
      </c>
      <c r="I20" s="618"/>
      <c r="J20" s="617">
        <v>3405</v>
      </c>
      <c r="K20" s="618"/>
      <c r="L20" s="641">
        <f t="shared" si="0"/>
        <v>126.57992565055763</v>
      </c>
      <c r="M20" s="642"/>
      <c r="N20" s="641">
        <f t="shared" si="1"/>
        <v>182.08556149732621</v>
      </c>
      <c r="O20" s="642"/>
    </row>
    <row r="21" spans="1:15" s="3" customFormat="1" ht="31.5" customHeight="1">
      <c r="A21" s="614" t="s">
        <v>163</v>
      </c>
      <c r="B21" s="615"/>
      <c r="C21" s="616"/>
      <c r="D21" s="617">
        <v>16429</v>
      </c>
      <c r="E21" s="618"/>
      <c r="F21" s="617">
        <v>20390</v>
      </c>
      <c r="G21" s="618"/>
      <c r="H21" s="617">
        <v>18555</v>
      </c>
      <c r="I21" s="618"/>
      <c r="J21" s="617">
        <v>20390</v>
      </c>
      <c r="K21" s="618"/>
      <c r="L21" s="641">
        <f t="shared" si="0"/>
        <v>109.88951765022905</v>
      </c>
      <c r="M21" s="642"/>
      <c r="N21" s="641">
        <f t="shared" si="1"/>
        <v>124.10980583115223</v>
      </c>
      <c r="O21" s="642"/>
    </row>
    <row r="22" spans="1:15" s="3" customFormat="1" ht="62.25" customHeight="1">
      <c r="A22" s="608" t="s">
        <v>305</v>
      </c>
      <c r="B22" s="609"/>
      <c r="C22" s="610"/>
      <c r="D22" s="647">
        <f>(D18/D10)/12*1000</f>
        <v>8674.9999999999982</v>
      </c>
      <c r="E22" s="648"/>
      <c r="F22" s="647">
        <f>(F18/F10)/12*1000</f>
        <v>11784.682080924855</v>
      </c>
      <c r="G22" s="648"/>
      <c r="H22" s="647">
        <f>(H18/H10)/12*1000</f>
        <v>12044.183445190158</v>
      </c>
      <c r="I22" s="648"/>
      <c r="J22" s="647">
        <f>(J18/J10)/12*1000</f>
        <v>13153.225806451614</v>
      </c>
      <c r="K22" s="648"/>
      <c r="L22" s="645">
        <f t="shared" si="0"/>
        <v>109.20811582045731</v>
      </c>
      <c r="M22" s="646"/>
      <c r="N22" s="645">
        <f t="shared" si="1"/>
        <v>151.62219949800132</v>
      </c>
      <c r="O22" s="646"/>
    </row>
    <row r="23" spans="1:15" s="3" customFormat="1" ht="33.75" customHeight="1">
      <c r="A23" s="614" t="s">
        <v>162</v>
      </c>
      <c r="B23" s="615"/>
      <c r="C23" s="616"/>
      <c r="D23" s="643">
        <f>(D19/D11)/12*1000</f>
        <v>36583.333333333336</v>
      </c>
      <c r="E23" s="644"/>
      <c r="F23" s="643">
        <f>(F19/F11)/12*1000</f>
        <v>55833.333333333336</v>
      </c>
      <c r="G23" s="644"/>
      <c r="H23" s="643">
        <f>H19/H11/12*1000</f>
        <v>24166.666666666668</v>
      </c>
      <c r="I23" s="644"/>
      <c r="J23" s="643">
        <f>(J19/J11)/12*1000</f>
        <v>55833.333333333336</v>
      </c>
      <c r="K23" s="644"/>
      <c r="L23" s="641">
        <f t="shared" si="0"/>
        <v>231.0344827586207</v>
      </c>
      <c r="M23" s="642"/>
      <c r="N23" s="641">
        <f t="shared" si="1"/>
        <v>152.61958997722095</v>
      </c>
      <c r="O23" s="642"/>
    </row>
    <row r="24" spans="1:15" s="3" customFormat="1" ht="33" customHeight="1">
      <c r="A24" s="614" t="s">
        <v>171</v>
      </c>
      <c r="B24" s="615"/>
      <c r="C24" s="616"/>
      <c r="D24" s="643">
        <f t="shared" ref="D24:D25" si="4">(D20/D12)/12*1000</f>
        <v>15583.333333333334</v>
      </c>
      <c r="E24" s="644"/>
      <c r="F24" s="643">
        <f t="shared" ref="F24:J25" si="5">(F20/F12)/12*1000</f>
        <v>25795.454545454548</v>
      </c>
      <c r="G24" s="644"/>
      <c r="H24" s="643">
        <f>H20/H12/12*1000</f>
        <v>24907.407407407409</v>
      </c>
      <c r="I24" s="644"/>
      <c r="J24" s="643">
        <f t="shared" si="5"/>
        <v>28375</v>
      </c>
      <c r="K24" s="644"/>
      <c r="L24" s="641">
        <f t="shared" si="0"/>
        <v>113.92193308550185</v>
      </c>
      <c r="M24" s="642"/>
      <c r="N24" s="641">
        <f t="shared" si="1"/>
        <v>182.08556149732621</v>
      </c>
      <c r="O24" s="642"/>
    </row>
    <row r="25" spans="1:15" s="3" customFormat="1" ht="33.75" customHeight="1">
      <c r="A25" s="614" t="s">
        <v>163</v>
      </c>
      <c r="B25" s="615"/>
      <c r="C25" s="616"/>
      <c r="D25" s="643">
        <f t="shared" si="4"/>
        <v>8101.084812623274</v>
      </c>
      <c r="E25" s="644"/>
      <c r="F25" s="643">
        <f t="shared" si="5"/>
        <v>10553.83022774327</v>
      </c>
      <c r="G25" s="644"/>
      <c r="H25" s="643">
        <f>H21/H13/12*1000</f>
        <v>11124.100719424459</v>
      </c>
      <c r="I25" s="644"/>
      <c r="J25" s="643">
        <f t="shared" si="5"/>
        <v>11799.768518518518</v>
      </c>
      <c r="K25" s="644"/>
      <c r="L25" s="641">
        <f t="shared" si="0"/>
        <v>106.073909398485</v>
      </c>
      <c r="M25" s="642"/>
      <c r="N25" s="641">
        <f t="shared" si="1"/>
        <v>145.65664712128284</v>
      </c>
      <c r="O25" s="642"/>
    </row>
    <row r="26" spans="1:15" ht="10.5" customHeight="1">
      <c r="A26" s="352"/>
      <c r="B26" s="352"/>
      <c r="C26" s="352"/>
      <c r="D26" s="353"/>
      <c r="E26" s="353"/>
      <c r="F26" s="353"/>
      <c r="G26" s="353"/>
      <c r="H26" s="353"/>
      <c r="I26" s="353"/>
      <c r="J26" s="353"/>
      <c r="K26" s="353"/>
      <c r="L26" s="353"/>
      <c r="M26" s="353"/>
      <c r="N26" s="353"/>
      <c r="O26" s="353"/>
    </row>
    <row r="27" spans="1:15" ht="27.75" customHeight="1">
      <c r="A27" s="639" t="s">
        <v>278</v>
      </c>
      <c r="B27" s="639"/>
      <c r="C27" s="639"/>
      <c r="D27" s="639"/>
      <c r="E27" s="639"/>
      <c r="F27" s="639"/>
      <c r="G27" s="639"/>
      <c r="H27" s="639"/>
      <c r="I27" s="639"/>
      <c r="J27" s="639"/>
      <c r="K27" s="639"/>
      <c r="L27" s="639"/>
      <c r="M27" s="639"/>
      <c r="N27" s="639"/>
      <c r="O27" s="639"/>
    </row>
    <row r="28" spans="1:15" ht="15" customHeight="1">
      <c r="A28" s="353"/>
      <c r="B28" s="353"/>
      <c r="C28" s="353"/>
      <c r="D28" s="353"/>
      <c r="E28" s="353"/>
      <c r="F28" s="353"/>
      <c r="G28" s="353"/>
      <c r="H28" s="353"/>
      <c r="I28" s="353"/>
      <c r="J28" s="49"/>
      <c r="K28" s="49"/>
      <c r="L28" s="49"/>
      <c r="M28" s="49"/>
      <c r="N28" s="49"/>
      <c r="O28" s="49"/>
    </row>
    <row r="29" spans="1:15" ht="21.95" customHeight="1">
      <c r="A29" s="442"/>
      <c r="B29" s="442"/>
      <c r="C29" s="442"/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  <c r="O29" s="442"/>
    </row>
    <row r="30" spans="1:15" ht="25.5" customHeight="1">
      <c r="A30" s="640" t="s">
        <v>343</v>
      </c>
      <c r="B30" s="640"/>
      <c r="C30" s="640"/>
      <c r="D30" s="640"/>
      <c r="E30" s="640"/>
      <c r="F30" s="640"/>
      <c r="G30" s="640"/>
      <c r="H30" s="640"/>
      <c r="I30" s="640"/>
      <c r="J30" s="640"/>
      <c r="K30" s="49"/>
      <c r="L30" s="49"/>
      <c r="M30" s="49"/>
      <c r="N30" s="49"/>
      <c r="O30" s="49"/>
    </row>
    <row r="31" spans="1:15" ht="68.25" customHeight="1">
      <c r="A31" s="593" t="s">
        <v>393</v>
      </c>
      <c r="B31" s="595" t="s">
        <v>178</v>
      </c>
      <c r="C31" s="597"/>
      <c r="D31" s="554" t="s">
        <v>586</v>
      </c>
      <c r="E31" s="554"/>
      <c r="F31" s="554"/>
      <c r="G31" s="554" t="s">
        <v>587</v>
      </c>
      <c r="H31" s="554"/>
      <c r="I31" s="554"/>
      <c r="J31" s="595" t="s">
        <v>588</v>
      </c>
      <c r="K31" s="596"/>
      <c r="L31" s="597"/>
      <c r="M31" s="554" t="s">
        <v>579</v>
      </c>
      <c r="N31" s="554"/>
      <c r="O31" s="554"/>
    </row>
    <row r="32" spans="1:15" ht="165" customHeight="1">
      <c r="A32" s="594"/>
      <c r="B32" s="446" t="s">
        <v>584</v>
      </c>
      <c r="C32" s="446" t="s">
        <v>585</v>
      </c>
      <c r="D32" s="446" t="s">
        <v>318</v>
      </c>
      <c r="E32" s="446" t="s">
        <v>179</v>
      </c>
      <c r="F32" s="446" t="s">
        <v>319</v>
      </c>
      <c r="G32" s="446" t="s">
        <v>318</v>
      </c>
      <c r="H32" s="446" t="s">
        <v>179</v>
      </c>
      <c r="I32" s="446" t="s">
        <v>319</v>
      </c>
      <c r="J32" s="446" t="s">
        <v>318</v>
      </c>
      <c r="K32" s="446" t="s">
        <v>179</v>
      </c>
      <c r="L32" s="446" t="s">
        <v>319</v>
      </c>
      <c r="M32" s="446" t="s">
        <v>318</v>
      </c>
      <c r="N32" s="446" t="s">
        <v>179</v>
      </c>
      <c r="O32" s="446" t="s">
        <v>319</v>
      </c>
    </row>
    <row r="33" spans="1:19" ht="25.5" customHeight="1">
      <c r="A33" s="446">
        <v>1</v>
      </c>
      <c r="B33" s="446">
        <v>2</v>
      </c>
      <c r="C33" s="446">
        <v>3</v>
      </c>
      <c r="D33" s="446">
        <v>4</v>
      </c>
      <c r="E33" s="446">
        <v>5</v>
      </c>
      <c r="F33" s="446">
        <v>6</v>
      </c>
      <c r="G33" s="446">
        <v>7</v>
      </c>
      <c r="H33" s="444">
        <v>8</v>
      </c>
      <c r="I33" s="444">
        <v>9</v>
      </c>
      <c r="J33" s="444">
        <v>10</v>
      </c>
      <c r="K33" s="444">
        <v>11</v>
      </c>
      <c r="L33" s="444">
        <v>12</v>
      </c>
      <c r="M33" s="444">
        <v>13</v>
      </c>
      <c r="N33" s="444">
        <v>14</v>
      </c>
      <c r="O33" s="444">
        <v>15</v>
      </c>
    </row>
    <row r="34" spans="1:19" ht="20.25">
      <c r="A34" s="354" t="s">
        <v>504</v>
      </c>
      <c r="B34" s="201">
        <v>87.3</v>
      </c>
      <c r="C34" s="201">
        <f>ROUND(M34/$M$37*100,1)</f>
        <v>86</v>
      </c>
      <c r="D34" s="396">
        <v>27579</v>
      </c>
      <c r="E34" s="396">
        <v>216924</v>
      </c>
      <c r="F34" s="396">
        <v>127</v>
      </c>
      <c r="G34" s="220">
        <v>39873</v>
      </c>
      <c r="H34" s="220">
        <v>241655</v>
      </c>
      <c r="I34" s="220">
        <v>165</v>
      </c>
      <c r="J34" s="417">
        <v>23257</v>
      </c>
      <c r="K34" s="418">
        <v>164187</v>
      </c>
      <c r="L34" s="419">
        <v>142</v>
      </c>
      <c r="M34" s="220">
        <v>36083</v>
      </c>
      <c r="N34" s="220">
        <v>207374</v>
      </c>
      <c r="O34" s="220">
        <v>174</v>
      </c>
    </row>
    <row r="35" spans="1:19" ht="80.25" customHeight="1">
      <c r="A35" s="354" t="s">
        <v>639</v>
      </c>
      <c r="B35" s="201">
        <f>ROUND(D35/$D$37*100,1)</f>
        <v>13</v>
      </c>
      <c r="C35" s="201">
        <f>ROUND(M35/$M$37*100,1)</f>
        <v>12.2</v>
      </c>
      <c r="D35" s="402">
        <v>4185</v>
      </c>
      <c r="E35" s="403">
        <v>22533</v>
      </c>
      <c r="F35" s="404">
        <v>186</v>
      </c>
      <c r="G35" s="220">
        <v>3200</v>
      </c>
      <c r="H35" s="220">
        <v>20645</v>
      </c>
      <c r="I35" s="220">
        <v>155</v>
      </c>
      <c r="J35" s="417">
        <v>3788</v>
      </c>
      <c r="K35" s="418">
        <v>18398</v>
      </c>
      <c r="L35" s="419">
        <v>206</v>
      </c>
      <c r="M35" s="220">
        <v>5100</v>
      </c>
      <c r="N35" s="220">
        <v>21250</v>
      </c>
      <c r="O35" s="220">
        <v>240</v>
      </c>
    </row>
    <row r="36" spans="1:19" ht="57.75" customHeight="1">
      <c r="A36" s="354" t="s">
        <v>505</v>
      </c>
      <c r="B36" s="201">
        <v>1.4</v>
      </c>
      <c r="C36" s="201">
        <f>ROUND(M36/$M$37*100,1)</f>
        <v>1.8</v>
      </c>
      <c r="D36" s="402">
        <v>546</v>
      </c>
      <c r="E36" s="403">
        <v>2439</v>
      </c>
      <c r="F36" s="404">
        <v>224</v>
      </c>
      <c r="G36" s="220">
        <v>740</v>
      </c>
      <c r="H36" s="220">
        <v>4353</v>
      </c>
      <c r="I36" s="220">
        <v>170</v>
      </c>
      <c r="J36" s="417">
        <v>548</v>
      </c>
      <c r="K36" s="417">
        <v>1484</v>
      </c>
      <c r="L36" s="420">
        <v>369</v>
      </c>
      <c r="M36" s="220">
        <v>755</v>
      </c>
      <c r="N36" s="220">
        <v>2190</v>
      </c>
      <c r="O36" s="220">
        <v>345</v>
      </c>
    </row>
    <row r="37" spans="1:19" ht="30.75" customHeight="1">
      <c r="A37" s="222" t="s">
        <v>49</v>
      </c>
      <c r="B37" s="327">
        <f>SUM(B34:B36)</f>
        <v>101.7</v>
      </c>
      <c r="C37" s="327">
        <f>SUM(C34:C36)</f>
        <v>100</v>
      </c>
      <c r="D37" s="458">
        <f>SUM(D34:D36)</f>
        <v>32310</v>
      </c>
      <c r="E37" s="458"/>
      <c r="F37" s="179"/>
      <c r="G37" s="458">
        <f>SUM(G34:G36)</f>
        <v>43813</v>
      </c>
      <c r="H37" s="458"/>
      <c r="I37" s="327"/>
      <c r="J37" s="421">
        <f>SUM(J34:J36)</f>
        <v>27593</v>
      </c>
      <c r="K37" s="421"/>
      <c r="L37" s="422"/>
      <c r="M37" s="458">
        <f>SUM(M34:M36)</f>
        <v>41938</v>
      </c>
      <c r="N37" s="458"/>
      <c r="O37" s="327"/>
    </row>
    <row r="38" spans="1:19" ht="20.100000000000001" customHeight="1">
      <c r="A38" s="212"/>
      <c r="B38" s="355"/>
      <c r="C38" s="355"/>
      <c r="D38" s="355"/>
      <c r="E38" s="355"/>
      <c r="F38" s="461"/>
      <c r="G38" s="461"/>
      <c r="H38" s="461"/>
      <c r="I38" s="453"/>
      <c r="J38" s="453"/>
      <c r="K38" s="453"/>
      <c r="L38" s="453"/>
      <c r="M38" s="453"/>
      <c r="N38" s="453"/>
      <c r="O38" s="453"/>
    </row>
    <row r="39" spans="1:19" ht="20.100000000000001" customHeight="1">
      <c r="A39" s="621" t="s">
        <v>344</v>
      </c>
      <c r="B39" s="621"/>
      <c r="C39" s="621"/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</row>
    <row r="40" spans="1:19" ht="20.100000000000001" customHeight="1">
      <c r="A40" s="49"/>
      <c r="B40" s="45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</row>
    <row r="41" spans="1:19" ht="63" customHeight="1">
      <c r="A41" s="446" t="s">
        <v>95</v>
      </c>
      <c r="B41" s="554" t="s">
        <v>62</v>
      </c>
      <c r="C41" s="554"/>
      <c r="D41" s="554" t="s">
        <v>57</v>
      </c>
      <c r="E41" s="554"/>
      <c r="F41" s="554" t="s">
        <v>58</v>
      </c>
      <c r="G41" s="554"/>
      <c r="H41" s="554" t="s">
        <v>180</v>
      </c>
      <c r="I41" s="554"/>
      <c r="J41" s="554"/>
      <c r="K41" s="595" t="s">
        <v>633</v>
      </c>
      <c r="L41" s="597"/>
      <c r="M41" s="595" t="s">
        <v>29</v>
      </c>
      <c r="N41" s="596"/>
      <c r="O41" s="597"/>
    </row>
    <row r="42" spans="1:19" ht="25.5" customHeight="1">
      <c r="A42" s="444">
        <v>1</v>
      </c>
      <c r="B42" s="552">
        <v>2</v>
      </c>
      <c r="C42" s="552"/>
      <c r="D42" s="552">
        <v>3</v>
      </c>
      <c r="E42" s="552"/>
      <c r="F42" s="635">
        <v>4</v>
      </c>
      <c r="G42" s="635"/>
      <c r="H42" s="552">
        <v>5</v>
      </c>
      <c r="I42" s="552"/>
      <c r="J42" s="552"/>
      <c r="K42" s="552">
        <v>6</v>
      </c>
      <c r="L42" s="552"/>
      <c r="M42" s="636">
        <v>7</v>
      </c>
      <c r="N42" s="637"/>
      <c r="O42" s="638"/>
    </row>
    <row r="43" spans="1:19" ht="119.25" customHeight="1">
      <c r="A43" s="5" t="s">
        <v>507</v>
      </c>
      <c r="B43" s="632" t="s">
        <v>508</v>
      </c>
      <c r="C43" s="632"/>
      <c r="D43" s="633" t="s">
        <v>519</v>
      </c>
      <c r="E43" s="633"/>
      <c r="F43" s="625" t="s">
        <v>509</v>
      </c>
      <c r="G43" s="625"/>
      <c r="H43" s="634" t="s">
        <v>510</v>
      </c>
      <c r="I43" s="634"/>
      <c r="J43" s="634"/>
      <c r="K43" s="627">
        <v>189</v>
      </c>
      <c r="L43" s="628"/>
      <c r="M43" s="629" t="s">
        <v>511</v>
      </c>
      <c r="N43" s="630"/>
      <c r="O43" s="631"/>
    </row>
    <row r="44" spans="1:19" ht="231" customHeight="1">
      <c r="A44" s="5" t="s">
        <v>507</v>
      </c>
      <c r="B44" s="632" t="s">
        <v>512</v>
      </c>
      <c r="C44" s="632"/>
      <c r="D44" s="633" t="s">
        <v>520</v>
      </c>
      <c r="E44" s="633"/>
      <c r="F44" s="625" t="s">
        <v>513</v>
      </c>
      <c r="G44" s="625"/>
      <c r="H44" s="634" t="s">
        <v>514</v>
      </c>
      <c r="I44" s="634"/>
      <c r="J44" s="634"/>
      <c r="K44" s="627">
        <v>1590</v>
      </c>
      <c r="L44" s="628"/>
      <c r="M44" s="629" t="s">
        <v>515</v>
      </c>
      <c r="N44" s="630"/>
      <c r="O44" s="631"/>
      <c r="S44" s="205"/>
    </row>
    <row r="45" spans="1:19" ht="80.25" customHeight="1">
      <c r="A45" s="5" t="s">
        <v>507</v>
      </c>
      <c r="B45" s="624" t="s">
        <v>544</v>
      </c>
      <c r="C45" s="624"/>
      <c r="D45" s="613" t="s">
        <v>545</v>
      </c>
      <c r="E45" s="613"/>
      <c r="F45" s="625" t="s">
        <v>518</v>
      </c>
      <c r="G45" s="625"/>
      <c r="H45" s="626" t="s">
        <v>546</v>
      </c>
      <c r="I45" s="626"/>
      <c r="J45" s="626"/>
      <c r="K45" s="627">
        <v>1671</v>
      </c>
      <c r="L45" s="628"/>
      <c r="M45" s="629" t="s">
        <v>547</v>
      </c>
      <c r="N45" s="630"/>
      <c r="O45" s="631"/>
      <c r="P45" s="221"/>
    </row>
    <row r="46" spans="1:19" ht="34.5" customHeight="1">
      <c r="A46" s="222" t="s">
        <v>49</v>
      </c>
      <c r="B46" s="622" t="s">
        <v>30</v>
      </c>
      <c r="C46" s="622"/>
      <c r="D46" s="622" t="s">
        <v>30</v>
      </c>
      <c r="E46" s="622"/>
      <c r="F46" s="622" t="s">
        <v>30</v>
      </c>
      <c r="G46" s="622"/>
      <c r="H46" s="622"/>
      <c r="I46" s="622"/>
      <c r="J46" s="622"/>
      <c r="K46" s="611">
        <f>SUM(K43:K45)</f>
        <v>3450</v>
      </c>
      <c r="L46" s="611"/>
      <c r="M46" s="623"/>
      <c r="N46" s="623"/>
      <c r="O46" s="623"/>
    </row>
    <row r="47" spans="1:19" ht="60.75" customHeight="1">
      <c r="A47" s="461"/>
      <c r="B47" s="442"/>
      <c r="C47" s="442"/>
      <c r="D47" s="442"/>
      <c r="E47" s="442"/>
      <c r="F47" s="442"/>
      <c r="G47" s="442"/>
      <c r="H47" s="442"/>
      <c r="I47" s="442"/>
      <c r="J47" s="442"/>
      <c r="K47" s="40"/>
      <c r="L47" s="40"/>
      <c r="M47" s="40"/>
      <c r="N47" s="40"/>
      <c r="O47" s="40"/>
    </row>
    <row r="48" spans="1:19" ht="47.25" customHeight="1">
      <c r="A48" s="621" t="s">
        <v>345</v>
      </c>
      <c r="B48" s="621"/>
      <c r="C48" s="621"/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</row>
    <row r="49" spans="1:15" ht="21" customHeight="1">
      <c r="A49" s="453"/>
      <c r="B49" s="453"/>
      <c r="C49" s="453"/>
      <c r="D49" s="453"/>
      <c r="E49" s="453"/>
      <c r="F49" s="453"/>
      <c r="G49" s="453"/>
      <c r="H49" s="453"/>
      <c r="I49" s="47"/>
      <c r="J49" s="49"/>
      <c r="K49" s="49"/>
      <c r="L49" s="49"/>
      <c r="M49" s="49"/>
      <c r="N49" s="49"/>
      <c r="O49" s="49"/>
    </row>
    <row r="50" spans="1:15" ht="52.5" customHeight="1">
      <c r="A50" s="554" t="s">
        <v>56</v>
      </c>
      <c r="B50" s="554"/>
      <c r="C50" s="554"/>
      <c r="D50" s="554" t="s">
        <v>589</v>
      </c>
      <c r="E50" s="554"/>
      <c r="F50" s="554"/>
      <c r="G50" s="554" t="s">
        <v>199</v>
      </c>
      <c r="H50" s="554"/>
      <c r="I50" s="554"/>
      <c r="J50" s="554" t="s">
        <v>197</v>
      </c>
      <c r="K50" s="554"/>
      <c r="L50" s="554"/>
      <c r="M50" s="554" t="s">
        <v>590</v>
      </c>
      <c r="N50" s="554"/>
      <c r="O50" s="554"/>
    </row>
    <row r="51" spans="1:15" ht="20.100000000000001" customHeight="1">
      <c r="A51" s="554">
        <v>1</v>
      </c>
      <c r="B51" s="554"/>
      <c r="C51" s="554"/>
      <c r="D51" s="554">
        <v>2</v>
      </c>
      <c r="E51" s="554"/>
      <c r="F51" s="554"/>
      <c r="G51" s="554">
        <v>3</v>
      </c>
      <c r="H51" s="554"/>
      <c r="I51" s="554"/>
      <c r="J51" s="552">
        <v>4</v>
      </c>
      <c r="K51" s="552"/>
      <c r="L51" s="552"/>
      <c r="M51" s="552">
        <v>5</v>
      </c>
      <c r="N51" s="552"/>
      <c r="O51" s="552"/>
    </row>
    <row r="52" spans="1:15" ht="30.75" customHeight="1">
      <c r="A52" s="612" t="s">
        <v>181</v>
      </c>
      <c r="B52" s="612"/>
      <c r="C52" s="612"/>
      <c r="D52" s="611">
        <f>SUM(D54:F56)</f>
        <v>3324</v>
      </c>
      <c r="E52" s="611"/>
      <c r="F52" s="611"/>
      <c r="G52" s="613"/>
      <c r="H52" s="613"/>
      <c r="I52" s="613"/>
      <c r="J52" s="611">
        <f>SUM(J53:L62)</f>
        <v>1207</v>
      </c>
      <c r="K52" s="611"/>
      <c r="L52" s="611"/>
      <c r="M52" s="611">
        <f>SUM(M53:O62)</f>
        <v>2117</v>
      </c>
      <c r="N52" s="611"/>
      <c r="O52" s="611"/>
    </row>
    <row r="53" spans="1:15" ht="27.75" customHeight="1">
      <c r="A53" s="612" t="s">
        <v>84</v>
      </c>
      <c r="B53" s="612"/>
      <c r="C53" s="612"/>
      <c r="D53" s="613"/>
      <c r="E53" s="613"/>
      <c r="F53" s="613"/>
      <c r="G53" s="613"/>
      <c r="H53" s="613"/>
      <c r="I53" s="613"/>
      <c r="J53" s="613"/>
      <c r="K53" s="613"/>
      <c r="L53" s="613"/>
      <c r="M53" s="613"/>
      <c r="N53" s="613"/>
      <c r="O53" s="613"/>
    </row>
    <row r="54" spans="1:15" ht="42" customHeight="1">
      <c r="A54" s="620" t="s">
        <v>516</v>
      </c>
      <c r="B54" s="620"/>
      <c r="C54" s="620"/>
      <c r="D54" s="617">
        <v>151</v>
      </c>
      <c r="E54" s="618"/>
      <c r="F54" s="619"/>
      <c r="G54" s="617"/>
      <c r="H54" s="618"/>
      <c r="I54" s="619"/>
      <c r="J54" s="617">
        <v>151</v>
      </c>
      <c r="K54" s="618"/>
      <c r="L54" s="619"/>
      <c r="M54" s="617">
        <v>0</v>
      </c>
      <c r="N54" s="618"/>
      <c r="O54" s="619"/>
    </row>
    <row r="55" spans="1:15" ht="38.25" customHeight="1">
      <c r="A55" s="620" t="s">
        <v>517</v>
      </c>
      <c r="B55" s="620"/>
      <c r="C55" s="620"/>
      <c r="D55" s="617">
        <v>1540</v>
      </c>
      <c r="E55" s="618"/>
      <c r="F55" s="619"/>
      <c r="G55" s="617"/>
      <c r="H55" s="618"/>
      <c r="I55" s="619"/>
      <c r="J55" s="617">
        <v>598</v>
      </c>
      <c r="K55" s="618"/>
      <c r="L55" s="619"/>
      <c r="M55" s="617">
        <v>942</v>
      </c>
      <c r="N55" s="618"/>
      <c r="O55" s="619"/>
    </row>
    <row r="56" spans="1:15" ht="38.25" customHeight="1">
      <c r="A56" s="620" t="s">
        <v>526</v>
      </c>
      <c r="B56" s="620"/>
      <c r="C56" s="620"/>
      <c r="D56" s="617">
        <v>1633</v>
      </c>
      <c r="E56" s="618"/>
      <c r="F56" s="619"/>
      <c r="G56" s="617"/>
      <c r="H56" s="618"/>
      <c r="I56" s="619"/>
      <c r="J56" s="617">
        <v>458</v>
      </c>
      <c r="K56" s="618"/>
      <c r="L56" s="619"/>
      <c r="M56" s="617">
        <v>1175</v>
      </c>
      <c r="N56" s="618"/>
      <c r="O56" s="619"/>
    </row>
    <row r="57" spans="1:15" ht="28.5" customHeight="1">
      <c r="A57" s="612" t="s">
        <v>182</v>
      </c>
      <c r="B57" s="612"/>
      <c r="C57" s="612"/>
      <c r="D57" s="613"/>
      <c r="E57" s="613"/>
      <c r="F57" s="613"/>
      <c r="G57" s="613"/>
      <c r="H57" s="613"/>
      <c r="I57" s="613"/>
      <c r="J57" s="613"/>
      <c r="K57" s="613"/>
      <c r="L57" s="613"/>
      <c r="M57" s="613">
        <f>D57+G57-J57</f>
        <v>0</v>
      </c>
      <c r="N57" s="613"/>
      <c r="O57" s="613"/>
    </row>
    <row r="58" spans="1:15" ht="25.5" customHeight="1">
      <c r="A58" s="612" t="s">
        <v>392</v>
      </c>
      <c r="B58" s="612"/>
      <c r="C58" s="612"/>
      <c r="D58" s="613"/>
      <c r="E58" s="613"/>
      <c r="F58" s="613"/>
      <c r="G58" s="613"/>
      <c r="H58" s="613"/>
      <c r="I58" s="613"/>
      <c r="J58" s="613"/>
      <c r="K58" s="613"/>
      <c r="L58" s="613"/>
      <c r="M58" s="613"/>
      <c r="N58" s="613"/>
      <c r="O58" s="613"/>
    </row>
    <row r="59" spans="1:15" ht="20.100000000000001" customHeight="1">
      <c r="A59" s="612"/>
      <c r="B59" s="612"/>
      <c r="C59" s="612"/>
      <c r="D59" s="617"/>
      <c r="E59" s="618"/>
      <c r="F59" s="619"/>
      <c r="G59" s="617"/>
      <c r="H59" s="618"/>
      <c r="I59" s="619"/>
      <c r="J59" s="617"/>
      <c r="K59" s="618"/>
      <c r="L59" s="619"/>
      <c r="M59" s="617"/>
      <c r="N59" s="618"/>
      <c r="O59" s="619"/>
    </row>
    <row r="60" spans="1:15" ht="30" customHeight="1">
      <c r="A60" s="612" t="s">
        <v>183</v>
      </c>
      <c r="B60" s="612"/>
      <c r="C60" s="612"/>
      <c r="D60" s="613"/>
      <c r="E60" s="613"/>
      <c r="F60" s="613"/>
      <c r="G60" s="613"/>
      <c r="H60" s="613"/>
      <c r="I60" s="613"/>
      <c r="J60" s="613"/>
      <c r="K60" s="613"/>
      <c r="L60" s="613"/>
      <c r="M60" s="613">
        <f>D60+G60-J60</f>
        <v>0</v>
      </c>
      <c r="N60" s="613"/>
      <c r="O60" s="613"/>
    </row>
    <row r="61" spans="1:15" ht="29.25" customHeight="1">
      <c r="A61" s="612" t="s">
        <v>84</v>
      </c>
      <c r="B61" s="612"/>
      <c r="C61" s="612"/>
      <c r="D61" s="613"/>
      <c r="E61" s="613"/>
      <c r="F61" s="613"/>
      <c r="G61" s="613"/>
      <c r="H61" s="613"/>
      <c r="I61" s="613"/>
      <c r="J61" s="613"/>
      <c r="K61" s="613"/>
      <c r="L61" s="613"/>
      <c r="M61" s="613"/>
      <c r="N61" s="613"/>
      <c r="O61" s="613"/>
    </row>
    <row r="62" spans="1:15" ht="26.25" customHeight="1">
      <c r="A62" s="614"/>
      <c r="B62" s="615"/>
      <c r="C62" s="616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</row>
    <row r="63" spans="1:15" ht="30" customHeight="1">
      <c r="A63" s="608" t="s">
        <v>49</v>
      </c>
      <c r="B63" s="609"/>
      <c r="C63" s="610"/>
      <c r="D63" s="611">
        <f>SUM(D52,D57,D60)</f>
        <v>3324</v>
      </c>
      <c r="E63" s="611"/>
      <c r="F63" s="611"/>
      <c r="G63" s="611">
        <f>SUM(G52,G57,G60)</f>
        <v>0</v>
      </c>
      <c r="H63" s="611"/>
      <c r="I63" s="611"/>
      <c r="J63" s="611">
        <f>SUM(J52,J57,J60)</f>
        <v>1207</v>
      </c>
      <c r="K63" s="611"/>
      <c r="L63" s="611"/>
      <c r="M63" s="611">
        <f>D63+G63-J63</f>
        <v>2117</v>
      </c>
      <c r="N63" s="611"/>
      <c r="O63" s="611"/>
    </row>
    <row r="64" spans="1:15" ht="20.100000000000001" customHeight="1">
      <c r="C64" s="8"/>
      <c r="D64" s="8"/>
      <c r="E64" s="8"/>
    </row>
    <row r="65" spans="3:5" ht="63.95" customHeight="1">
      <c r="C65" s="8"/>
      <c r="D65" s="8"/>
      <c r="E65" s="8"/>
    </row>
    <row r="66" spans="3:5" ht="18" customHeight="1">
      <c r="C66" s="8"/>
      <c r="D66" s="8"/>
      <c r="E66" s="8"/>
    </row>
    <row r="67" spans="3:5" ht="20.100000000000001" customHeight="1">
      <c r="C67" s="8"/>
      <c r="D67" s="8"/>
      <c r="E67" s="8"/>
    </row>
    <row r="68" spans="3:5" ht="20.100000000000001" customHeight="1">
      <c r="C68" s="8"/>
      <c r="D68" s="8"/>
      <c r="E68" s="8"/>
    </row>
    <row r="69" spans="3:5" ht="20.100000000000001" customHeight="1">
      <c r="C69" s="8"/>
      <c r="D69" s="8"/>
      <c r="E69" s="8"/>
    </row>
    <row r="70" spans="3:5" ht="20.100000000000001" customHeight="1">
      <c r="C70" s="8"/>
      <c r="D70" s="8"/>
      <c r="E70" s="8"/>
    </row>
    <row r="71" spans="3:5" ht="20.100000000000001" customHeight="1">
      <c r="C71" s="8"/>
      <c r="D71" s="8"/>
      <c r="E71" s="8"/>
    </row>
    <row r="72" spans="3:5" ht="20.100000000000001" customHeight="1">
      <c r="C72" s="8"/>
      <c r="D72" s="8"/>
      <c r="E72" s="8"/>
    </row>
    <row r="73" spans="3:5" ht="20.100000000000001" customHeight="1">
      <c r="C73" s="8"/>
      <c r="D73" s="8"/>
      <c r="E73" s="8"/>
    </row>
    <row r="74" spans="3:5" ht="20.100000000000001" customHeight="1">
      <c r="C74" s="8"/>
      <c r="D74" s="8"/>
      <c r="E74" s="8"/>
    </row>
    <row r="75" spans="3:5" ht="20.100000000000001" customHeight="1">
      <c r="C75" s="8"/>
      <c r="D75" s="8"/>
      <c r="E75" s="8"/>
    </row>
    <row r="76" spans="3:5" ht="20.100000000000001" customHeight="1">
      <c r="C76" s="8"/>
      <c r="D76" s="8"/>
      <c r="E76" s="8"/>
    </row>
    <row r="77" spans="3:5">
      <c r="C77" s="8"/>
      <c r="D77" s="8"/>
      <c r="E77" s="8"/>
    </row>
  </sheetData>
  <mergeCells count="248">
    <mergeCell ref="A2:O2"/>
    <mergeCell ref="A3:O3"/>
    <mergeCell ref="A4:O4"/>
    <mergeCell ref="A5:O5"/>
    <mergeCell ref="A6:O6"/>
    <mergeCell ref="A7:O7"/>
    <mergeCell ref="N8:O8"/>
    <mergeCell ref="A9:C9"/>
    <mergeCell ref="D9:E9"/>
    <mergeCell ref="F9:G9"/>
    <mergeCell ref="H9:I9"/>
    <mergeCell ref="J9:K9"/>
    <mergeCell ref="L9:M9"/>
    <mergeCell ref="N9:O9"/>
    <mergeCell ref="A8:C8"/>
    <mergeCell ref="D8:E8"/>
    <mergeCell ref="F8:G8"/>
    <mergeCell ref="H8:I8"/>
    <mergeCell ref="J8:K8"/>
    <mergeCell ref="L8:M8"/>
    <mergeCell ref="N10:O10"/>
    <mergeCell ref="A11:C11"/>
    <mergeCell ref="D11:E11"/>
    <mergeCell ref="F11:G11"/>
    <mergeCell ref="H11:I11"/>
    <mergeCell ref="J11:K11"/>
    <mergeCell ref="L11:M11"/>
    <mergeCell ref="N11:O11"/>
    <mergeCell ref="A10:C10"/>
    <mergeCell ref="D10:E10"/>
    <mergeCell ref="F10:G10"/>
    <mergeCell ref="H10:I10"/>
    <mergeCell ref="J10:K10"/>
    <mergeCell ref="L10:M10"/>
    <mergeCell ref="N12:O12"/>
    <mergeCell ref="A13:C13"/>
    <mergeCell ref="D13:E13"/>
    <mergeCell ref="F13:G13"/>
    <mergeCell ref="H13:I13"/>
    <mergeCell ref="J13:K13"/>
    <mergeCell ref="L13:M13"/>
    <mergeCell ref="N13:O13"/>
    <mergeCell ref="A12:C12"/>
    <mergeCell ref="D12:E12"/>
    <mergeCell ref="F12:G12"/>
    <mergeCell ref="H12:I12"/>
    <mergeCell ref="J12:K12"/>
    <mergeCell ref="L12:M12"/>
    <mergeCell ref="N14:O14"/>
    <mergeCell ref="A15:C15"/>
    <mergeCell ref="D15:E15"/>
    <mergeCell ref="F15:G15"/>
    <mergeCell ref="H15:I15"/>
    <mergeCell ref="J15:K15"/>
    <mergeCell ref="L15:M15"/>
    <mergeCell ref="N15:O15"/>
    <mergeCell ref="A14:C14"/>
    <mergeCell ref="D14:E14"/>
    <mergeCell ref="F14:G14"/>
    <mergeCell ref="H14:I14"/>
    <mergeCell ref="J14:K14"/>
    <mergeCell ref="L14:M14"/>
    <mergeCell ref="N16:O16"/>
    <mergeCell ref="A17:C17"/>
    <mergeCell ref="D17:E17"/>
    <mergeCell ref="F17:G17"/>
    <mergeCell ref="H17:I17"/>
    <mergeCell ref="J17:K17"/>
    <mergeCell ref="L17:M17"/>
    <mergeCell ref="N17:O17"/>
    <mergeCell ref="A16:C16"/>
    <mergeCell ref="D16:E16"/>
    <mergeCell ref="F16:G16"/>
    <mergeCell ref="H16:I16"/>
    <mergeCell ref="J16:K16"/>
    <mergeCell ref="L16:M16"/>
    <mergeCell ref="N18:O18"/>
    <mergeCell ref="A19:C19"/>
    <mergeCell ref="D19:E19"/>
    <mergeCell ref="F19:G19"/>
    <mergeCell ref="H19:I19"/>
    <mergeCell ref="J19:K19"/>
    <mergeCell ref="L19:M19"/>
    <mergeCell ref="N19:O19"/>
    <mergeCell ref="A18:C18"/>
    <mergeCell ref="D18:E18"/>
    <mergeCell ref="F18:G18"/>
    <mergeCell ref="H18:I18"/>
    <mergeCell ref="J18:K18"/>
    <mergeCell ref="L18:M18"/>
    <mergeCell ref="N20:O20"/>
    <mergeCell ref="A21:C21"/>
    <mergeCell ref="D21:E21"/>
    <mergeCell ref="F21:G21"/>
    <mergeCell ref="H21:I21"/>
    <mergeCell ref="J21:K21"/>
    <mergeCell ref="L21:M21"/>
    <mergeCell ref="N21:O21"/>
    <mergeCell ref="A20:C20"/>
    <mergeCell ref="D20:E20"/>
    <mergeCell ref="F20:G20"/>
    <mergeCell ref="H20:I20"/>
    <mergeCell ref="J20:K20"/>
    <mergeCell ref="L20:M20"/>
    <mergeCell ref="N22:O22"/>
    <mergeCell ref="A23:C23"/>
    <mergeCell ref="D23:E23"/>
    <mergeCell ref="F23:G23"/>
    <mergeCell ref="H23:I23"/>
    <mergeCell ref="J23:K23"/>
    <mergeCell ref="L23:M23"/>
    <mergeCell ref="N23:O23"/>
    <mergeCell ref="A22:C22"/>
    <mergeCell ref="D22:E22"/>
    <mergeCell ref="F22:G22"/>
    <mergeCell ref="H22:I22"/>
    <mergeCell ref="J22:K22"/>
    <mergeCell ref="L22:M22"/>
    <mergeCell ref="N24:O24"/>
    <mergeCell ref="A25:C25"/>
    <mergeCell ref="D25:E25"/>
    <mergeCell ref="F25:G25"/>
    <mergeCell ref="H25:I25"/>
    <mergeCell ref="J25:K25"/>
    <mergeCell ref="L25:M25"/>
    <mergeCell ref="N25:O25"/>
    <mergeCell ref="A24:C24"/>
    <mergeCell ref="D24:E24"/>
    <mergeCell ref="F24:G24"/>
    <mergeCell ref="H24:I24"/>
    <mergeCell ref="J24:K24"/>
    <mergeCell ref="L24:M24"/>
    <mergeCell ref="A39:O39"/>
    <mergeCell ref="B41:C41"/>
    <mergeCell ref="D41:E41"/>
    <mergeCell ref="F41:G41"/>
    <mergeCell ref="H41:J41"/>
    <mergeCell ref="K41:L41"/>
    <mergeCell ref="M41:O41"/>
    <mergeCell ref="A27:O27"/>
    <mergeCell ref="A30:J30"/>
    <mergeCell ref="A31:A32"/>
    <mergeCell ref="B31:C31"/>
    <mergeCell ref="D31:F31"/>
    <mergeCell ref="G31:I31"/>
    <mergeCell ref="J31:L31"/>
    <mergeCell ref="M31:O31"/>
    <mergeCell ref="B43:C43"/>
    <mergeCell ref="D43:E43"/>
    <mergeCell ref="F43:G43"/>
    <mergeCell ref="H43:J43"/>
    <mergeCell ref="K43:L43"/>
    <mergeCell ref="M43:O43"/>
    <mergeCell ref="B42:C42"/>
    <mergeCell ref="D42:E42"/>
    <mergeCell ref="F42:G42"/>
    <mergeCell ref="H42:J42"/>
    <mergeCell ref="K42:L42"/>
    <mergeCell ref="M42:O42"/>
    <mergeCell ref="B45:C45"/>
    <mergeCell ref="D45:E45"/>
    <mergeCell ref="F45:G45"/>
    <mergeCell ref="H45:J45"/>
    <mergeCell ref="K45:L45"/>
    <mergeCell ref="M45:O45"/>
    <mergeCell ref="B44:C44"/>
    <mergeCell ref="D44:E44"/>
    <mergeCell ref="F44:G44"/>
    <mergeCell ref="H44:J44"/>
    <mergeCell ref="K44:L44"/>
    <mergeCell ref="M44:O44"/>
    <mergeCell ref="A48:O48"/>
    <mergeCell ref="A50:C50"/>
    <mergeCell ref="D50:F50"/>
    <mergeCell ref="G50:I50"/>
    <mergeCell ref="J50:L50"/>
    <mergeCell ref="M50:O50"/>
    <mergeCell ref="B46:C46"/>
    <mergeCell ref="D46:E46"/>
    <mergeCell ref="F46:G46"/>
    <mergeCell ref="H46:J46"/>
    <mergeCell ref="K46:L46"/>
    <mergeCell ref="M46:O46"/>
    <mergeCell ref="A51:C51"/>
    <mergeCell ref="D51:F51"/>
    <mergeCell ref="G51:I51"/>
    <mergeCell ref="J51:L51"/>
    <mergeCell ref="M51:O51"/>
    <mergeCell ref="A52:C52"/>
    <mergeCell ref="D52:F52"/>
    <mergeCell ref="G52:I52"/>
    <mergeCell ref="J52:L52"/>
    <mergeCell ref="M52:O52"/>
    <mergeCell ref="A53:C53"/>
    <mergeCell ref="D53:F53"/>
    <mergeCell ref="G53:I53"/>
    <mergeCell ref="J53:L53"/>
    <mergeCell ref="M53:O53"/>
    <mergeCell ref="A56:C56"/>
    <mergeCell ref="D56:F56"/>
    <mergeCell ref="G56:I56"/>
    <mergeCell ref="J56:L56"/>
    <mergeCell ref="M56:O56"/>
    <mergeCell ref="A54:C54"/>
    <mergeCell ref="D54:F54"/>
    <mergeCell ref="G54:I54"/>
    <mergeCell ref="J54:L54"/>
    <mergeCell ref="M54:O54"/>
    <mergeCell ref="A55:C55"/>
    <mergeCell ref="D55:F55"/>
    <mergeCell ref="G55:I55"/>
    <mergeCell ref="J55:L55"/>
    <mergeCell ref="M55:O55"/>
    <mergeCell ref="A57:C57"/>
    <mergeCell ref="D57:F57"/>
    <mergeCell ref="G57:I57"/>
    <mergeCell ref="J57:L57"/>
    <mergeCell ref="M57:O57"/>
    <mergeCell ref="A58:C58"/>
    <mergeCell ref="D58:F58"/>
    <mergeCell ref="G58:I58"/>
    <mergeCell ref="J58:L58"/>
    <mergeCell ref="M58:O58"/>
    <mergeCell ref="A59:C59"/>
    <mergeCell ref="D59:F59"/>
    <mergeCell ref="G59:I59"/>
    <mergeCell ref="J59:L59"/>
    <mergeCell ref="M59:O59"/>
    <mergeCell ref="A60:C60"/>
    <mergeCell ref="D60:F60"/>
    <mergeCell ref="G60:I60"/>
    <mergeCell ref="J60:L60"/>
    <mergeCell ref="M60:O60"/>
    <mergeCell ref="A63:C63"/>
    <mergeCell ref="D63:F63"/>
    <mergeCell ref="G63:I63"/>
    <mergeCell ref="J63:L63"/>
    <mergeCell ref="M63:O63"/>
    <mergeCell ref="A61:C61"/>
    <mergeCell ref="D61:F61"/>
    <mergeCell ref="G61:I61"/>
    <mergeCell ref="J61:L61"/>
    <mergeCell ref="M61:O61"/>
    <mergeCell ref="A62:C62"/>
    <mergeCell ref="D62:F62"/>
    <mergeCell ref="G62:I62"/>
    <mergeCell ref="J62:L62"/>
    <mergeCell ref="M62:O62"/>
  </mergeCells>
  <pageMargins left="0.59055118110236227" right="0.59055118110236227" top="0.59055118110236227" bottom="0.59055118110236227" header="0" footer="0"/>
  <pageSetup paperSize="9" scale="45" orientation="landscape" horizontalDpi="1200" verticalDpi="1200" r:id="rId1"/>
  <headerFooter alignWithMargins="0"/>
  <rowBreaks count="1" manualBreakCount="1">
    <brk id="29" max="14" man="1"/>
  </rowBreaks>
  <ignoredErrors>
    <ignoredError sqref="G37 D37 K46 M37 J37" formulaRange="1"/>
    <ignoredError sqref="C34:C37" evalError="1"/>
    <ignoredError sqref="H23:H25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58"/>
  <sheetViews>
    <sheetView view="pageBreakPreview" topLeftCell="A10" zoomScale="50" zoomScaleNormal="60" zoomScaleSheetLayoutView="50" workbookViewId="0">
      <selection activeCell="G11" sqref="G11:M13"/>
    </sheetView>
  </sheetViews>
  <sheetFormatPr defaultColWidth="9.140625" defaultRowHeight="20.25"/>
  <cols>
    <col min="1" max="1" width="8.28515625" style="49" customWidth="1"/>
    <col min="2" max="2" width="23.28515625" style="49" customWidth="1"/>
    <col min="3" max="5" width="11.28515625" style="49" customWidth="1"/>
    <col min="6" max="6" width="7" style="49" customWidth="1"/>
    <col min="7" max="7" width="15.28515625" style="49" customWidth="1"/>
    <col min="8" max="10" width="11" style="49" customWidth="1"/>
    <col min="11" max="11" width="9" style="49" customWidth="1"/>
    <col min="12" max="12" width="15.28515625" style="49" customWidth="1"/>
    <col min="13" max="13" width="8.7109375" style="49" customWidth="1"/>
    <col min="14" max="16" width="11" style="49" customWidth="1"/>
    <col min="17" max="17" width="15.85546875" style="49" customWidth="1"/>
    <col min="18" max="19" width="11" style="49" customWidth="1"/>
    <col min="20" max="20" width="12.140625" style="49" customWidth="1"/>
    <col min="21" max="21" width="11.5703125" style="49" customWidth="1"/>
    <col min="22" max="22" width="15" style="49" customWidth="1"/>
    <col min="23" max="26" width="11" style="49" customWidth="1"/>
    <col min="27" max="27" width="14.7109375" style="49" customWidth="1"/>
    <col min="28" max="28" width="10.140625" style="49" customWidth="1"/>
    <col min="29" max="29" width="11" style="49" customWidth="1"/>
    <col min="30" max="30" width="11.28515625" style="49" customWidth="1"/>
    <col min="31" max="31" width="11" style="49" customWidth="1"/>
    <col min="32" max="16384" width="9.140625" style="49"/>
  </cols>
  <sheetData>
    <row r="1" spans="1:31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42"/>
      <c r="Q1" s="64"/>
      <c r="R1" s="64"/>
      <c r="S1" s="64"/>
      <c r="T1" s="64"/>
      <c r="U1" s="64"/>
      <c r="V1" s="42"/>
      <c r="W1" s="42"/>
      <c r="X1" s="42"/>
      <c r="Y1" s="42"/>
      <c r="Z1" s="42"/>
      <c r="AA1" s="42"/>
      <c r="AB1" s="747" t="s">
        <v>350</v>
      </c>
      <c r="AC1" s="748"/>
      <c r="AD1" s="748"/>
      <c r="AE1" s="748"/>
    </row>
    <row r="2" spans="1:31" ht="18.75" customHeight="1">
      <c r="A2" s="42"/>
      <c r="B2" s="65" t="s">
        <v>346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</row>
    <row r="3" spans="1:31" ht="31.5" customHeight="1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749" t="s">
        <v>331</v>
      </c>
      <c r="AE3" s="750"/>
    </row>
    <row r="4" spans="1:31" ht="41.25" customHeight="1">
      <c r="A4" s="751" t="s">
        <v>46</v>
      </c>
      <c r="B4" s="751" t="s">
        <v>133</v>
      </c>
      <c r="C4" s="718" t="s">
        <v>134</v>
      </c>
      <c r="D4" s="719"/>
      <c r="E4" s="719"/>
      <c r="F4" s="720"/>
      <c r="G4" s="718" t="s">
        <v>194</v>
      </c>
      <c r="H4" s="719"/>
      <c r="I4" s="719"/>
      <c r="J4" s="719"/>
      <c r="K4" s="719"/>
      <c r="L4" s="719"/>
      <c r="M4" s="720"/>
      <c r="N4" s="674" t="s">
        <v>135</v>
      </c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675"/>
      <c r="Z4" s="718" t="s">
        <v>594</v>
      </c>
      <c r="AA4" s="719"/>
      <c r="AB4" s="720"/>
      <c r="AC4" s="727" t="s">
        <v>595</v>
      </c>
      <c r="AD4" s="728"/>
      <c r="AE4" s="729"/>
    </row>
    <row r="5" spans="1:31" ht="53.25" customHeight="1">
      <c r="A5" s="752"/>
      <c r="B5" s="752"/>
      <c r="C5" s="724"/>
      <c r="D5" s="725"/>
      <c r="E5" s="725"/>
      <c r="F5" s="726"/>
      <c r="G5" s="724"/>
      <c r="H5" s="725"/>
      <c r="I5" s="725"/>
      <c r="J5" s="725"/>
      <c r="K5" s="725"/>
      <c r="L5" s="725"/>
      <c r="M5" s="726"/>
      <c r="N5" s="674" t="s">
        <v>591</v>
      </c>
      <c r="O5" s="704"/>
      <c r="P5" s="704"/>
      <c r="Q5" s="675"/>
      <c r="R5" s="674" t="s">
        <v>592</v>
      </c>
      <c r="S5" s="704"/>
      <c r="T5" s="704"/>
      <c r="U5" s="675"/>
      <c r="V5" s="674" t="s">
        <v>593</v>
      </c>
      <c r="W5" s="704"/>
      <c r="X5" s="704"/>
      <c r="Y5" s="675"/>
      <c r="Z5" s="725"/>
      <c r="AA5" s="725"/>
      <c r="AB5" s="726"/>
      <c r="AC5" s="733"/>
      <c r="AD5" s="734"/>
      <c r="AE5" s="735"/>
    </row>
    <row r="6" spans="1:31" ht="27" customHeight="1">
      <c r="A6" s="186">
        <v>1</v>
      </c>
      <c r="B6" s="194">
        <v>2</v>
      </c>
      <c r="C6" s="674">
        <v>3</v>
      </c>
      <c r="D6" s="704"/>
      <c r="E6" s="704"/>
      <c r="F6" s="675"/>
      <c r="G6" s="674">
        <v>4</v>
      </c>
      <c r="H6" s="704"/>
      <c r="I6" s="704"/>
      <c r="J6" s="704"/>
      <c r="K6" s="704"/>
      <c r="L6" s="704"/>
      <c r="M6" s="675"/>
      <c r="N6" s="744">
        <v>5</v>
      </c>
      <c r="O6" s="745"/>
      <c r="P6" s="745"/>
      <c r="Q6" s="746"/>
      <c r="R6" s="744">
        <v>6</v>
      </c>
      <c r="S6" s="745"/>
      <c r="T6" s="745"/>
      <c r="U6" s="746"/>
      <c r="V6" s="636">
        <v>7</v>
      </c>
      <c r="W6" s="637"/>
      <c r="X6" s="637"/>
      <c r="Y6" s="638"/>
      <c r="Z6" s="745">
        <v>8</v>
      </c>
      <c r="AA6" s="745"/>
      <c r="AB6" s="746"/>
      <c r="AC6" s="744">
        <v>9</v>
      </c>
      <c r="AD6" s="745"/>
      <c r="AE6" s="746"/>
    </row>
    <row r="7" spans="1:31" ht="43.5" customHeight="1">
      <c r="A7" s="736" t="s">
        <v>49</v>
      </c>
      <c r="B7" s="737"/>
      <c r="C7" s="674"/>
      <c r="D7" s="704"/>
      <c r="E7" s="704"/>
      <c r="F7" s="675"/>
      <c r="G7" s="698"/>
      <c r="H7" s="699"/>
      <c r="I7" s="699"/>
      <c r="J7" s="699"/>
      <c r="K7" s="699"/>
      <c r="L7" s="699"/>
      <c r="M7" s="700"/>
      <c r="N7" s="738" t="e">
        <f>SUM(#REF!)</f>
        <v>#REF!</v>
      </c>
      <c r="O7" s="739"/>
      <c r="P7" s="739"/>
      <c r="Q7" s="740"/>
      <c r="R7" s="738" t="e">
        <f>SUM(#REF!)</f>
        <v>#REF!</v>
      </c>
      <c r="S7" s="739"/>
      <c r="T7" s="739"/>
      <c r="U7" s="740"/>
      <c r="V7" s="741" t="e">
        <f>SUM(#REF!)</f>
        <v>#REF!</v>
      </c>
      <c r="W7" s="742"/>
      <c r="X7" s="742"/>
      <c r="Y7" s="743"/>
      <c r="Z7" s="714" t="e">
        <f>(V7/R7)*100</f>
        <v>#REF!</v>
      </c>
      <c r="AA7" s="714"/>
      <c r="AB7" s="715"/>
      <c r="AC7" s="716" t="e">
        <f>(V7/N7)*100</f>
        <v>#REF!</v>
      </c>
      <c r="AD7" s="714"/>
      <c r="AE7" s="715"/>
    </row>
    <row r="8" spans="1:31" ht="18.75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59"/>
      <c r="N8" s="59"/>
      <c r="O8" s="59"/>
      <c r="P8" s="59"/>
      <c r="Q8" s="66"/>
      <c r="R8" s="66"/>
      <c r="S8" s="66"/>
      <c r="T8" s="66"/>
      <c r="U8" s="66"/>
      <c r="V8" s="66"/>
      <c r="W8" s="67"/>
      <c r="X8" s="67"/>
      <c r="Y8" s="67"/>
      <c r="Z8" s="67"/>
      <c r="AA8" s="67"/>
      <c r="AB8" s="67"/>
      <c r="AC8" s="67"/>
      <c r="AD8" s="67"/>
      <c r="AE8" s="67"/>
    </row>
    <row r="9" spans="1:31" s="68" customFormat="1" ht="18.75" customHeight="1">
      <c r="A9" s="65"/>
      <c r="B9" s="65" t="s">
        <v>347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</row>
    <row r="10" spans="1:31" s="68" customFormat="1" ht="21" customHeight="1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 t="s">
        <v>331</v>
      </c>
      <c r="AE10" s="65"/>
    </row>
    <row r="11" spans="1:31" ht="39.75" customHeight="1">
      <c r="A11" s="717" t="s">
        <v>46</v>
      </c>
      <c r="B11" s="717" t="s">
        <v>136</v>
      </c>
      <c r="C11" s="673" t="s">
        <v>133</v>
      </c>
      <c r="D11" s="673"/>
      <c r="E11" s="673"/>
      <c r="F11" s="673"/>
      <c r="G11" s="718" t="s">
        <v>194</v>
      </c>
      <c r="H11" s="719"/>
      <c r="I11" s="719"/>
      <c r="J11" s="719"/>
      <c r="K11" s="719"/>
      <c r="L11" s="719"/>
      <c r="M11" s="720"/>
      <c r="N11" s="718" t="s">
        <v>137</v>
      </c>
      <c r="O11" s="719"/>
      <c r="P11" s="720"/>
      <c r="Q11" s="718" t="s">
        <v>135</v>
      </c>
      <c r="R11" s="719"/>
      <c r="S11" s="719"/>
      <c r="T11" s="719"/>
      <c r="U11" s="719"/>
      <c r="V11" s="719"/>
      <c r="W11" s="719"/>
      <c r="X11" s="719"/>
      <c r="Y11" s="720"/>
      <c r="Z11" s="727" t="s">
        <v>594</v>
      </c>
      <c r="AA11" s="728"/>
      <c r="AB11" s="729"/>
      <c r="AC11" s="727" t="s">
        <v>595</v>
      </c>
      <c r="AD11" s="728"/>
      <c r="AE11" s="729"/>
    </row>
    <row r="12" spans="1:31" ht="18.75" customHeight="1">
      <c r="A12" s="717"/>
      <c r="B12" s="717"/>
      <c r="C12" s="673"/>
      <c r="D12" s="673"/>
      <c r="E12" s="673"/>
      <c r="F12" s="673"/>
      <c r="G12" s="721"/>
      <c r="H12" s="722"/>
      <c r="I12" s="722"/>
      <c r="J12" s="722"/>
      <c r="K12" s="722"/>
      <c r="L12" s="722"/>
      <c r="M12" s="723"/>
      <c r="N12" s="721"/>
      <c r="O12" s="722"/>
      <c r="P12" s="723"/>
      <c r="Q12" s="673" t="s">
        <v>591</v>
      </c>
      <c r="R12" s="673"/>
      <c r="S12" s="673"/>
      <c r="T12" s="673" t="s">
        <v>592</v>
      </c>
      <c r="U12" s="673"/>
      <c r="V12" s="673"/>
      <c r="W12" s="673" t="s">
        <v>596</v>
      </c>
      <c r="X12" s="673"/>
      <c r="Y12" s="673"/>
      <c r="Z12" s="730"/>
      <c r="AA12" s="731"/>
      <c r="AB12" s="732"/>
      <c r="AC12" s="730"/>
      <c r="AD12" s="731"/>
      <c r="AE12" s="732"/>
    </row>
    <row r="13" spans="1:31" ht="56.25" customHeight="1">
      <c r="A13" s="717"/>
      <c r="B13" s="717"/>
      <c r="C13" s="673"/>
      <c r="D13" s="673"/>
      <c r="E13" s="673"/>
      <c r="F13" s="673"/>
      <c r="G13" s="724"/>
      <c r="H13" s="725"/>
      <c r="I13" s="725"/>
      <c r="J13" s="725"/>
      <c r="K13" s="725"/>
      <c r="L13" s="725"/>
      <c r="M13" s="726"/>
      <c r="N13" s="724"/>
      <c r="O13" s="725"/>
      <c r="P13" s="726"/>
      <c r="Q13" s="673"/>
      <c r="R13" s="673"/>
      <c r="S13" s="673"/>
      <c r="T13" s="673"/>
      <c r="U13" s="673"/>
      <c r="V13" s="673"/>
      <c r="W13" s="673"/>
      <c r="X13" s="673"/>
      <c r="Y13" s="673"/>
      <c r="Z13" s="733"/>
      <c r="AA13" s="734"/>
      <c r="AB13" s="735"/>
      <c r="AC13" s="733"/>
      <c r="AD13" s="734"/>
      <c r="AE13" s="735"/>
    </row>
    <row r="14" spans="1:31" ht="33" customHeight="1">
      <c r="A14" s="186">
        <v>1</v>
      </c>
      <c r="B14" s="186">
        <v>2</v>
      </c>
      <c r="C14" s="674">
        <v>3</v>
      </c>
      <c r="D14" s="704"/>
      <c r="E14" s="704"/>
      <c r="F14" s="675"/>
      <c r="G14" s="674">
        <v>4</v>
      </c>
      <c r="H14" s="704"/>
      <c r="I14" s="704"/>
      <c r="J14" s="704"/>
      <c r="K14" s="704"/>
      <c r="L14" s="704"/>
      <c r="M14" s="675"/>
      <c r="N14" s="674">
        <v>5</v>
      </c>
      <c r="O14" s="704"/>
      <c r="P14" s="675"/>
      <c r="Q14" s="674">
        <v>6</v>
      </c>
      <c r="R14" s="704"/>
      <c r="S14" s="675"/>
      <c r="T14" s="674">
        <v>7</v>
      </c>
      <c r="U14" s="704"/>
      <c r="V14" s="675"/>
      <c r="W14" s="674">
        <v>8</v>
      </c>
      <c r="X14" s="704"/>
      <c r="Y14" s="675"/>
      <c r="Z14" s="674">
        <v>9</v>
      </c>
      <c r="AA14" s="704"/>
      <c r="AB14" s="675"/>
      <c r="AC14" s="674">
        <v>10</v>
      </c>
      <c r="AD14" s="704"/>
      <c r="AE14" s="675"/>
    </row>
    <row r="15" spans="1:31" ht="30" customHeight="1">
      <c r="A15" s="69">
        <v>1</v>
      </c>
      <c r="B15" s="204">
        <v>44931</v>
      </c>
      <c r="C15" s="697" t="s">
        <v>548</v>
      </c>
      <c r="D15" s="697"/>
      <c r="E15" s="697"/>
      <c r="F15" s="697"/>
      <c r="G15" s="705" t="s">
        <v>506</v>
      </c>
      <c r="H15" s="706"/>
      <c r="I15" s="706"/>
      <c r="J15" s="706"/>
      <c r="K15" s="706"/>
      <c r="L15" s="706"/>
      <c r="M15" s="707"/>
      <c r="N15" s="701" t="s">
        <v>634</v>
      </c>
      <c r="O15" s="702"/>
      <c r="P15" s="703"/>
      <c r="Q15" s="708">
        <v>60</v>
      </c>
      <c r="R15" s="709"/>
      <c r="S15" s="710"/>
      <c r="T15" s="708">
        <v>60</v>
      </c>
      <c r="U15" s="709"/>
      <c r="V15" s="710"/>
      <c r="W15" s="711">
        <v>60</v>
      </c>
      <c r="X15" s="712"/>
      <c r="Y15" s="713"/>
      <c r="Z15" s="693">
        <f>(W15/T15)*100</f>
        <v>100</v>
      </c>
      <c r="AA15" s="693"/>
      <c r="AB15" s="694"/>
      <c r="AC15" s="693">
        <f>(W15/Q15)*100</f>
        <v>100</v>
      </c>
      <c r="AD15" s="693"/>
      <c r="AE15" s="694"/>
    </row>
    <row r="16" spans="1:31" ht="30" customHeight="1">
      <c r="A16" s="695" t="s">
        <v>49</v>
      </c>
      <c r="B16" s="696"/>
      <c r="C16" s="697"/>
      <c r="D16" s="697"/>
      <c r="E16" s="697"/>
      <c r="F16" s="697"/>
      <c r="G16" s="698"/>
      <c r="H16" s="699"/>
      <c r="I16" s="699"/>
      <c r="J16" s="699"/>
      <c r="K16" s="699"/>
      <c r="L16" s="699"/>
      <c r="M16" s="700"/>
      <c r="N16" s="701"/>
      <c r="O16" s="702"/>
      <c r="P16" s="703"/>
      <c r="Q16" s="690">
        <f>SUM(Q15:Q15)</f>
        <v>60</v>
      </c>
      <c r="R16" s="691"/>
      <c r="S16" s="692"/>
      <c r="T16" s="690">
        <f>SUM(T15:T15)</f>
        <v>60</v>
      </c>
      <c r="U16" s="691"/>
      <c r="V16" s="692"/>
      <c r="W16" s="690">
        <f>SUM(W15:W15)</f>
        <v>60</v>
      </c>
      <c r="X16" s="691"/>
      <c r="Y16" s="692"/>
      <c r="Z16" s="693">
        <f>(W16/T16)*100</f>
        <v>100</v>
      </c>
      <c r="AA16" s="693"/>
      <c r="AB16" s="694"/>
      <c r="AC16" s="693">
        <f>(W16/Q16)*100</f>
        <v>100</v>
      </c>
      <c r="AD16" s="693"/>
      <c r="AE16" s="694"/>
    </row>
    <row r="17" spans="1:31" ht="6.75" customHeight="1">
      <c r="A17" s="187"/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42"/>
      <c r="Q17" s="64"/>
      <c r="R17" s="64"/>
      <c r="S17" s="64"/>
      <c r="T17" s="64"/>
      <c r="U17" s="64"/>
      <c r="V17" s="42"/>
      <c r="W17" s="42"/>
      <c r="X17" s="42"/>
      <c r="Y17" s="42"/>
      <c r="Z17" s="42"/>
      <c r="AA17" s="42"/>
      <c r="AB17" s="42"/>
      <c r="AC17" s="42"/>
      <c r="AD17" s="42"/>
      <c r="AE17" s="64"/>
    </row>
    <row r="18" spans="1:31" s="68" customFormat="1" ht="18.75" customHeight="1">
      <c r="A18" s="65"/>
      <c r="B18" s="65" t="s">
        <v>606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</row>
    <row r="19" spans="1:31">
      <c r="A19" s="44"/>
      <c r="B19" s="44"/>
      <c r="C19" s="44"/>
      <c r="D19" s="44"/>
      <c r="E19" s="44"/>
      <c r="F19" s="44"/>
      <c r="G19" s="44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4"/>
      <c r="W19" s="42"/>
      <c r="X19" s="42"/>
      <c r="Y19" s="42"/>
      <c r="Z19" s="42"/>
      <c r="AA19" s="42"/>
      <c r="AB19" s="42"/>
      <c r="AC19" s="42"/>
      <c r="AD19" s="42"/>
      <c r="AE19" s="64" t="s">
        <v>320</v>
      </c>
    </row>
    <row r="20" spans="1:31" ht="39" customHeight="1">
      <c r="A20" s="673" t="s">
        <v>46</v>
      </c>
      <c r="B20" s="673" t="s">
        <v>156</v>
      </c>
      <c r="C20" s="673"/>
      <c r="D20" s="673"/>
      <c r="E20" s="673"/>
      <c r="F20" s="673"/>
      <c r="G20" s="673" t="s">
        <v>48</v>
      </c>
      <c r="H20" s="673"/>
      <c r="I20" s="673"/>
      <c r="J20" s="673"/>
      <c r="K20" s="673"/>
      <c r="L20" s="673" t="s">
        <v>76</v>
      </c>
      <c r="M20" s="673"/>
      <c r="N20" s="673"/>
      <c r="O20" s="673"/>
      <c r="P20" s="673"/>
      <c r="Q20" s="673" t="s">
        <v>176</v>
      </c>
      <c r="R20" s="673"/>
      <c r="S20" s="673"/>
      <c r="T20" s="673"/>
      <c r="U20" s="673"/>
      <c r="V20" s="673" t="s">
        <v>96</v>
      </c>
      <c r="W20" s="673"/>
      <c r="X20" s="673"/>
      <c r="Y20" s="673"/>
      <c r="Z20" s="673"/>
      <c r="AA20" s="673" t="s">
        <v>49</v>
      </c>
      <c r="AB20" s="673"/>
      <c r="AC20" s="673"/>
      <c r="AD20" s="673"/>
      <c r="AE20" s="673"/>
    </row>
    <row r="21" spans="1:31" ht="36" customHeight="1">
      <c r="A21" s="673"/>
      <c r="B21" s="673"/>
      <c r="C21" s="673"/>
      <c r="D21" s="673"/>
      <c r="E21" s="673"/>
      <c r="F21" s="673"/>
      <c r="G21" s="673" t="s">
        <v>71</v>
      </c>
      <c r="H21" s="673" t="s">
        <v>78</v>
      </c>
      <c r="I21" s="673"/>
      <c r="J21" s="673"/>
      <c r="K21" s="673"/>
      <c r="L21" s="673" t="s">
        <v>71</v>
      </c>
      <c r="M21" s="673" t="s">
        <v>78</v>
      </c>
      <c r="N21" s="673"/>
      <c r="O21" s="673"/>
      <c r="P21" s="673"/>
      <c r="Q21" s="673" t="s">
        <v>71</v>
      </c>
      <c r="R21" s="673" t="s">
        <v>78</v>
      </c>
      <c r="S21" s="673"/>
      <c r="T21" s="673"/>
      <c r="U21" s="673"/>
      <c r="V21" s="673" t="s">
        <v>71</v>
      </c>
      <c r="W21" s="673" t="s">
        <v>78</v>
      </c>
      <c r="X21" s="673"/>
      <c r="Y21" s="673"/>
      <c r="Z21" s="673"/>
      <c r="AA21" s="673" t="s">
        <v>71</v>
      </c>
      <c r="AB21" s="673" t="s">
        <v>78</v>
      </c>
      <c r="AC21" s="673"/>
      <c r="AD21" s="673"/>
      <c r="AE21" s="673"/>
    </row>
    <row r="22" spans="1:31" ht="36.75" customHeight="1">
      <c r="A22" s="673"/>
      <c r="B22" s="673"/>
      <c r="C22" s="673"/>
      <c r="D22" s="673"/>
      <c r="E22" s="673"/>
      <c r="F22" s="673"/>
      <c r="G22" s="673"/>
      <c r="H22" s="189" t="s">
        <v>65</v>
      </c>
      <c r="I22" s="189" t="s">
        <v>66</v>
      </c>
      <c r="J22" s="189" t="s">
        <v>64</v>
      </c>
      <c r="K22" s="189" t="s">
        <v>63</v>
      </c>
      <c r="L22" s="673"/>
      <c r="M22" s="189" t="s">
        <v>65</v>
      </c>
      <c r="N22" s="189" t="s">
        <v>66</v>
      </c>
      <c r="O22" s="189" t="s">
        <v>64</v>
      </c>
      <c r="P22" s="189" t="s">
        <v>63</v>
      </c>
      <c r="Q22" s="673"/>
      <c r="R22" s="189" t="s">
        <v>65</v>
      </c>
      <c r="S22" s="189" t="s">
        <v>66</v>
      </c>
      <c r="T22" s="189" t="s">
        <v>64</v>
      </c>
      <c r="U22" s="189" t="s">
        <v>63</v>
      </c>
      <c r="V22" s="673"/>
      <c r="W22" s="189" t="s">
        <v>65</v>
      </c>
      <c r="X22" s="189" t="s">
        <v>66</v>
      </c>
      <c r="Y22" s="189" t="s">
        <v>64</v>
      </c>
      <c r="Z22" s="189" t="s">
        <v>63</v>
      </c>
      <c r="AA22" s="673"/>
      <c r="AB22" s="189" t="s">
        <v>65</v>
      </c>
      <c r="AC22" s="189" t="s">
        <v>66</v>
      </c>
      <c r="AD22" s="189" t="s">
        <v>64</v>
      </c>
      <c r="AE22" s="189" t="s">
        <v>63</v>
      </c>
    </row>
    <row r="23" spans="1:31" ht="51" customHeight="1">
      <c r="A23" s="189">
        <v>1</v>
      </c>
      <c r="B23" s="673">
        <v>2</v>
      </c>
      <c r="C23" s="673"/>
      <c r="D23" s="673"/>
      <c r="E23" s="673"/>
      <c r="F23" s="673"/>
      <c r="G23" s="189">
        <v>3</v>
      </c>
      <c r="H23" s="189">
        <v>4</v>
      </c>
      <c r="I23" s="189">
        <v>5</v>
      </c>
      <c r="J23" s="189">
        <v>6</v>
      </c>
      <c r="K23" s="189">
        <v>7</v>
      </c>
      <c r="L23" s="189">
        <v>8</v>
      </c>
      <c r="M23" s="189">
        <v>9</v>
      </c>
      <c r="N23" s="189">
        <v>10</v>
      </c>
      <c r="O23" s="189">
        <v>11</v>
      </c>
      <c r="P23" s="189">
        <v>12</v>
      </c>
      <c r="Q23" s="189">
        <v>13</v>
      </c>
      <c r="R23" s="189">
        <v>14</v>
      </c>
      <c r="S23" s="189">
        <v>15</v>
      </c>
      <c r="T23" s="189">
        <v>16</v>
      </c>
      <c r="U23" s="189">
        <v>17</v>
      </c>
      <c r="V23" s="190">
        <v>18</v>
      </c>
      <c r="W23" s="190">
        <v>19</v>
      </c>
      <c r="X23" s="190">
        <v>20</v>
      </c>
      <c r="Y23" s="190">
        <v>21</v>
      </c>
      <c r="Z23" s="190">
        <v>22</v>
      </c>
      <c r="AA23" s="190">
        <v>23</v>
      </c>
      <c r="AB23" s="190">
        <v>24</v>
      </c>
      <c r="AC23" s="190">
        <v>25</v>
      </c>
      <c r="AD23" s="190">
        <v>26</v>
      </c>
      <c r="AE23" s="190">
        <v>27</v>
      </c>
    </row>
    <row r="24" spans="1:31" ht="46.5" customHeight="1">
      <c r="A24" s="435">
        <v>1</v>
      </c>
      <c r="B24" s="683" t="s">
        <v>635</v>
      </c>
      <c r="C24" s="684"/>
      <c r="D24" s="684"/>
      <c r="E24" s="684"/>
      <c r="F24" s="685"/>
      <c r="G24" s="430">
        <v>0</v>
      </c>
      <c r="H24" s="430">
        <v>0</v>
      </c>
      <c r="I24" s="430">
        <v>0</v>
      </c>
      <c r="J24" s="430">
        <v>0</v>
      </c>
      <c r="K24" s="430">
        <v>0</v>
      </c>
      <c r="L24" s="430">
        <v>0</v>
      </c>
      <c r="M24" s="430">
        <v>0</v>
      </c>
      <c r="N24" s="430">
        <v>0</v>
      </c>
      <c r="O24" s="430">
        <v>0</v>
      </c>
      <c r="P24" s="430">
        <v>0</v>
      </c>
      <c r="Q24" s="433">
        <f>SUM(Q25)</f>
        <v>56</v>
      </c>
      <c r="R24" s="433">
        <v>0</v>
      </c>
      <c r="S24" s="433">
        <v>56</v>
      </c>
      <c r="T24" s="433">
        <v>0</v>
      </c>
      <c r="U24" s="433">
        <v>0</v>
      </c>
      <c r="V24" s="430">
        <v>0</v>
      </c>
      <c r="W24" s="430">
        <v>0</v>
      </c>
      <c r="X24" s="430">
        <v>0</v>
      </c>
      <c r="Y24" s="430">
        <v>0</v>
      </c>
      <c r="Z24" s="430">
        <v>0</v>
      </c>
      <c r="AA24" s="433">
        <v>56</v>
      </c>
      <c r="AB24" s="430">
        <v>0</v>
      </c>
      <c r="AC24" s="433">
        <v>56</v>
      </c>
      <c r="AD24" s="433">
        <v>0</v>
      </c>
      <c r="AE24" s="430">
        <v>0</v>
      </c>
    </row>
    <row r="25" spans="1:31" ht="33" customHeight="1">
      <c r="A25" s="435"/>
      <c r="B25" s="680" t="s">
        <v>632</v>
      </c>
      <c r="C25" s="681"/>
      <c r="D25" s="681"/>
      <c r="E25" s="681"/>
      <c r="F25" s="682"/>
      <c r="G25" s="430">
        <v>0</v>
      </c>
      <c r="H25" s="430">
        <v>0</v>
      </c>
      <c r="I25" s="430">
        <v>0</v>
      </c>
      <c r="J25" s="430">
        <v>0</v>
      </c>
      <c r="K25" s="430">
        <v>0</v>
      </c>
      <c r="L25" s="430">
        <v>0</v>
      </c>
      <c r="M25" s="430">
        <v>0</v>
      </c>
      <c r="N25" s="430">
        <v>0</v>
      </c>
      <c r="O25" s="430">
        <v>0</v>
      </c>
      <c r="P25" s="430">
        <v>0</v>
      </c>
      <c r="Q25" s="432">
        <f>SUM(R25:U25)</f>
        <v>56</v>
      </c>
      <c r="R25" s="430">
        <v>0</v>
      </c>
      <c r="S25" s="432">
        <v>56</v>
      </c>
      <c r="T25" s="432">
        <v>0</v>
      </c>
      <c r="U25" s="430">
        <v>0</v>
      </c>
      <c r="V25" s="430">
        <v>0</v>
      </c>
      <c r="W25" s="430">
        <v>0</v>
      </c>
      <c r="X25" s="430">
        <v>0</v>
      </c>
      <c r="Y25" s="430">
        <v>0</v>
      </c>
      <c r="Z25" s="430">
        <v>0</v>
      </c>
      <c r="AA25" s="432">
        <v>56</v>
      </c>
      <c r="AB25" s="430">
        <v>0</v>
      </c>
      <c r="AC25" s="432">
        <v>56</v>
      </c>
      <c r="AD25" s="432">
        <v>0</v>
      </c>
      <c r="AE25" s="432">
        <v>0</v>
      </c>
    </row>
    <row r="26" spans="1:31" ht="48" customHeight="1">
      <c r="A26" s="435">
        <v>2</v>
      </c>
      <c r="B26" s="683" t="s">
        <v>527</v>
      </c>
      <c r="C26" s="684"/>
      <c r="D26" s="684"/>
      <c r="E26" s="684"/>
      <c r="F26" s="685"/>
      <c r="G26" s="430">
        <v>0</v>
      </c>
      <c r="H26" s="430">
        <v>0</v>
      </c>
      <c r="I26" s="430">
        <v>0</v>
      </c>
      <c r="J26" s="430">
        <v>0</v>
      </c>
      <c r="K26" s="430">
        <v>0</v>
      </c>
      <c r="L26" s="430">
        <v>0</v>
      </c>
      <c r="M26" s="430">
        <v>0</v>
      </c>
      <c r="N26" s="430">
        <v>0</v>
      </c>
      <c r="O26" s="430">
        <v>0</v>
      </c>
      <c r="P26" s="430">
        <v>0</v>
      </c>
      <c r="Q26" s="433">
        <f>SUM(Q27)</f>
        <v>200</v>
      </c>
      <c r="R26" s="433">
        <v>50</v>
      </c>
      <c r="S26" s="433">
        <v>50</v>
      </c>
      <c r="T26" s="433">
        <v>50</v>
      </c>
      <c r="U26" s="433">
        <v>50</v>
      </c>
      <c r="V26" s="430">
        <v>0</v>
      </c>
      <c r="W26" s="430">
        <v>0</v>
      </c>
      <c r="X26" s="430">
        <v>0</v>
      </c>
      <c r="Y26" s="430">
        <v>0</v>
      </c>
      <c r="Z26" s="430">
        <v>0</v>
      </c>
      <c r="AA26" s="433">
        <v>200</v>
      </c>
      <c r="AB26" s="433">
        <v>50</v>
      </c>
      <c r="AC26" s="433">
        <v>50</v>
      </c>
      <c r="AD26" s="433">
        <v>50</v>
      </c>
      <c r="AE26" s="433">
        <v>50</v>
      </c>
    </row>
    <row r="27" spans="1:31" ht="37.5" customHeight="1">
      <c r="A27" s="435"/>
      <c r="B27" s="686" t="s">
        <v>636</v>
      </c>
      <c r="C27" s="686"/>
      <c r="D27" s="686"/>
      <c r="E27" s="686"/>
      <c r="F27" s="686"/>
      <c r="G27" s="430">
        <v>0</v>
      </c>
      <c r="H27" s="430">
        <v>0</v>
      </c>
      <c r="I27" s="430">
        <v>0</v>
      </c>
      <c r="J27" s="430">
        <v>0</v>
      </c>
      <c r="K27" s="430">
        <v>0</v>
      </c>
      <c r="L27" s="430">
        <v>0</v>
      </c>
      <c r="M27" s="430">
        <v>0</v>
      </c>
      <c r="N27" s="430">
        <v>0</v>
      </c>
      <c r="O27" s="430">
        <v>0</v>
      </c>
      <c r="P27" s="430">
        <v>0</v>
      </c>
      <c r="Q27" s="432">
        <f>SUM(R27:U27)</f>
        <v>200</v>
      </c>
      <c r="R27" s="432">
        <v>50</v>
      </c>
      <c r="S27" s="432">
        <v>50</v>
      </c>
      <c r="T27" s="432">
        <v>50</v>
      </c>
      <c r="U27" s="432">
        <v>50</v>
      </c>
      <c r="V27" s="430">
        <v>0</v>
      </c>
      <c r="W27" s="430">
        <v>0</v>
      </c>
      <c r="X27" s="430">
        <v>0</v>
      </c>
      <c r="Y27" s="430">
        <v>0</v>
      </c>
      <c r="Z27" s="430">
        <v>0</v>
      </c>
      <c r="AA27" s="432">
        <v>200</v>
      </c>
      <c r="AB27" s="432">
        <v>50</v>
      </c>
      <c r="AC27" s="432">
        <v>50</v>
      </c>
      <c r="AD27" s="432">
        <v>50</v>
      </c>
      <c r="AE27" s="432">
        <v>50</v>
      </c>
    </row>
    <row r="28" spans="1:31" ht="40.5" customHeight="1">
      <c r="A28" s="687" t="s">
        <v>49</v>
      </c>
      <c r="B28" s="688"/>
      <c r="C28" s="688"/>
      <c r="D28" s="688"/>
      <c r="E28" s="688"/>
      <c r="F28" s="689"/>
      <c r="G28" s="431">
        <v>0</v>
      </c>
      <c r="H28" s="431">
        <v>0</v>
      </c>
      <c r="I28" s="431">
        <v>0</v>
      </c>
      <c r="J28" s="431">
        <v>0</v>
      </c>
      <c r="K28" s="431">
        <v>0</v>
      </c>
      <c r="L28" s="431">
        <v>0</v>
      </c>
      <c r="M28" s="431">
        <v>0</v>
      </c>
      <c r="N28" s="431">
        <v>0</v>
      </c>
      <c r="O28" s="431">
        <v>0</v>
      </c>
      <c r="P28" s="431">
        <v>0</v>
      </c>
      <c r="Q28" s="433">
        <f>Q24+Q26</f>
        <v>256</v>
      </c>
      <c r="R28" s="433">
        <f>R24+R26</f>
        <v>50</v>
      </c>
      <c r="S28" s="433">
        <f>S24+S26</f>
        <v>106</v>
      </c>
      <c r="T28" s="433">
        <f>T24+T26</f>
        <v>50</v>
      </c>
      <c r="U28" s="433">
        <f>U24+U26</f>
        <v>50</v>
      </c>
      <c r="V28" s="431">
        <v>0</v>
      </c>
      <c r="W28" s="431">
        <v>0</v>
      </c>
      <c r="X28" s="431">
        <v>0</v>
      </c>
      <c r="Y28" s="431">
        <v>0</v>
      </c>
      <c r="Z28" s="431">
        <v>0</v>
      </c>
      <c r="AA28" s="433">
        <f>AA24+AA26</f>
        <v>256</v>
      </c>
      <c r="AB28" s="433">
        <f>AB24+AB26</f>
        <v>50</v>
      </c>
      <c r="AC28" s="433">
        <f>AC24+AC26</f>
        <v>106</v>
      </c>
      <c r="AD28" s="433">
        <f>AD24+AD26</f>
        <v>50</v>
      </c>
      <c r="AE28" s="433">
        <f>AE24+AE26</f>
        <v>50</v>
      </c>
    </row>
    <row r="29" spans="1:31" ht="36" customHeight="1">
      <c r="A29" s="677" t="s">
        <v>50</v>
      </c>
      <c r="B29" s="678"/>
      <c r="C29" s="678"/>
      <c r="D29" s="678"/>
      <c r="E29" s="678"/>
      <c r="F29" s="679"/>
      <c r="G29" s="434">
        <v>0</v>
      </c>
      <c r="H29" s="434"/>
      <c r="I29" s="434"/>
      <c r="J29" s="434"/>
      <c r="K29" s="434"/>
      <c r="L29" s="434">
        <v>0</v>
      </c>
      <c r="M29" s="434"/>
      <c r="N29" s="434"/>
      <c r="O29" s="434"/>
      <c r="P29" s="434"/>
      <c r="Q29" s="434">
        <v>100</v>
      </c>
      <c r="R29" s="434"/>
      <c r="S29" s="434"/>
      <c r="T29" s="434"/>
      <c r="U29" s="434"/>
      <c r="V29" s="434">
        <v>0</v>
      </c>
      <c r="W29" s="429"/>
      <c r="X29" s="429"/>
      <c r="Y29" s="429"/>
      <c r="Z29" s="429"/>
      <c r="AA29" s="434">
        <v>100</v>
      </c>
      <c r="AB29" s="429"/>
      <c r="AC29" s="429"/>
      <c r="AD29" s="429"/>
      <c r="AE29" s="429"/>
    </row>
    <row r="30" spans="1:31" ht="20.100000000000001" customHeight="1">
      <c r="A30" s="195"/>
      <c r="B30" s="195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195"/>
      <c r="T30" s="195"/>
      <c r="U30" s="195"/>
      <c r="V30" s="195"/>
      <c r="W30" s="70"/>
      <c r="X30" s="195"/>
      <c r="Y30" s="195"/>
      <c r="Z30" s="195"/>
      <c r="AA30" s="195"/>
      <c r="AB30" s="42"/>
      <c r="AC30" s="42"/>
      <c r="AD30" s="42"/>
      <c r="AE30" s="42"/>
    </row>
    <row r="31" spans="1:31" ht="1.5" customHeight="1">
      <c r="A31" s="62"/>
      <c r="B31" s="62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pans="1:31" s="68" customFormat="1" ht="19.5" customHeight="1">
      <c r="A32" s="65"/>
      <c r="B32" s="65" t="s">
        <v>348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s="72" customFormat="1" ht="20.100000000000001" customHeight="1">
      <c r="A33" s="42"/>
      <c r="B33" s="42"/>
      <c r="C33" s="42"/>
      <c r="D33" s="42"/>
      <c r="E33" s="42"/>
      <c r="F33" s="42"/>
      <c r="G33" s="42"/>
      <c r="H33" s="42"/>
      <c r="I33" s="42"/>
      <c r="J33" s="71"/>
      <c r="K33" s="42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64" t="s">
        <v>320</v>
      </c>
    </row>
    <row r="34" spans="1:31" s="73" customFormat="1" ht="34.5" customHeight="1">
      <c r="A34" s="676" t="s">
        <v>46</v>
      </c>
      <c r="B34" s="673" t="s">
        <v>175</v>
      </c>
      <c r="C34" s="673" t="s">
        <v>185</v>
      </c>
      <c r="D34" s="673"/>
      <c r="E34" s="673" t="s">
        <v>141</v>
      </c>
      <c r="F34" s="673"/>
      <c r="G34" s="673" t="s">
        <v>332</v>
      </c>
      <c r="H34" s="673"/>
      <c r="I34" s="673" t="s">
        <v>333</v>
      </c>
      <c r="J34" s="673"/>
      <c r="K34" s="673" t="s">
        <v>581</v>
      </c>
      <c r="L34" s="673"/>
      <c r="M34" s="673"/>
      <c r="N34" s="673"/>
      <c r="O34" s="673"/>
      <c r="P34" s="673"/>
      <c r="Q34" s="673"/>
      <c r="R34" s="673"/>
      <c r="S34" s="673"/>
      <c r="T34" s="673"/>
      <c r="U34" s="673" t="s">
        <v>400</v>
      </c>
      <c r="V34" s="673"/>
      <c r="W34" s="673"/>
      <c r="X34" s="673"/>
      <c r="Y34" s="673"/>
      <c r="Z34" s="673" t="s">
        <v>279</v>
      </c>
      <c r="AA34" s="673"/>
      <c r="AB34" s="673"/>
      <c r="AC34" s="673"/>
      <c r="AD34" s="673"/>
      <c r="AE34" s="673"/>
    </row>
    <row r="35" spans="1:31" s="73" customFormat="1" ht="63.75" customHeight="1">
      <c r="A35" s="676"/>
      <c r="B35" s="673"/>
      <c r="C35" s="673"/>
      <c r="D35" s="673"/>
      <c r="E35" s="673"/>
      <c r="F35" s="673"/>
      <c r="G35" s="673"/>
      <c r="H35" s="673"/>
      <c r="I35" s="673"/>
      <c r="J35" s="673"/>
      <c r="K35" s="673" t="s">
        <v>195</v>
      </c>
      <c r="L35" s="673"/>
      <c r="M35" s="673" t="s">
        <v>196</v>
      </c>
      <c r="N35" s="673"/>
      <c r="O35" s="673" t="s">
        <v>184</v>
      </c>
      <c r="P35" s="673"/>
      <c r="Q35" s="673"/>
      <c r="R35" s="673"/>
      <c r="S35" s="673"/>
      <c r="T35" s="673"/>
      <c r="U35" s="673"/>
      <c r="V35" s="673"/>
      <c r="W35" s="673"/>
      <c r="X35" s="673"/>
      <c r="Y35" s="673"/>
      <c r="Z35" s="673"/>
      <c r="AA35" s="673"/>
      <c r="AB35" s="673"/>
      <c r="AC35" s="673"/>
      <c r="AD35" s="673"/>
      <c r="AE35" s="673"/>
    </row>
    <row r="36" spans="1:31" s="74" customFormat="1" ht="82.5" customHeight="1">
      <c r="A36" s="676"/>
      <c r="B36" s="673"/>
      <c r="C36" s="673"/>
      <c r="D36" s="673"/>
      <c r="E36" s="673"/>
      <c r="F36" s="673"/>
      <c r="G36" s="673"/>
      <c r="H36" s="673"/>
      <c r="I36" s="673"/>
      <c r="J36" s="673"/>
      <c r="K36" s="673"/>
      <c r="L36" s="673"/>
      <c r="M36" s="673"/>
      <c r="N36" s="673"/>
      <c r="O36" s="673" t="s">
        <v>172</v>
      </c>
      <c r="P36" s="673"/>
      <c r="Q36" s="673" t="s">
        <v>173</v>
      </c>
      <c r="R36" s="673"/>
      <c r="S36" s="673" t="s">
        <v>174</v>
      </c>
      <c r="T36" s="673"/>
      <c r="U36" s="673"/>
      <c r="V36" s="673"/>
      <c r="W36" s="673"/>
      <c r="X36" s="673"/>
      <c r="Y36" s="673"/>
      <c r="Z36" s="673"/>
      <c r="AA36" s="673"/>
      <c r="AB36" s="673"/>
      <c r="AC36" s="673"/>
      <c r="AD36" s="673"/>
      <c r="AE36" s="673"/>
    </row>
    <row r="37" spans="1:31" s="73" customFormat="1" ht="33" customHeight="1">
      <c r="A37" s="190">
        <v>1</v>
      </c>
      <c r="B37" s="189">
        <v>2</v>
      </c>
      <c r="C37" s="673">
        <v>3</v>
      </c>
      <c r="D37" s="673"/>
      <c r="E37" s="673">
        <v>4</v>
      </c>
      <c r="F37" s="673"/>
      <c r="G37" s="673">
        <v>5</v>
      </c>
      <c r="H37" s="673"/>
      <c r="I37" s="673">
        <v>6</v>
      </c>
      <c r="J37" s="673"/>
      <c r="K37" s="674">
        <v>7</v>
      </c>
      <c r="L37" s="675"/>
      <c r="M37" s="674">
        <v>8</v>
      </c>
      <c r="N37" s="675"/>
      <c r="O37" s="673">
        <v>9</v>
      </c>
      <c r="P37" s="673"/>
      <c r="Q37" s="676">
        <v>10</v>
      </c>
      <c r="R37" s="676"/>
      <c r="S37" s="673">
        <v>11</v>
      </c>
      <c r="T37" s="673"/>
      <c r="U37" s="673">
        <v>12</v>
      </c>
      <c r="V37" s="673"/>
      <c r="W37" s="673"/>
      <c r="X37" s="673"/>
      <c r="Y37" s="673"/>
      <c r="Z37" s="673">
        <v>13</v>
      </c>
      <c r="AA37" s="673"/>
      <c r="AB37" s="673"/>
      <c r="AC37" s="673"/>
      <c r="AD37" s="673"/>
      <c r="AE37" s="673"/>
    </row>
    <row r="38" spans="1:31" s="73" customFormat="1" ht="27" customHeight="1">
      <c r="A38" s="63"/>
      <c r="B38" s="75"/>
      <c r="C38" s="669"/>
      <c r="D38" s="669"/>
      <c r="E38" s="670"/>
      <c r="F38" s="670"/>
      <c r="G38" s="670"/>
      <c r="H38" s="670"/>
      <c r="I38" s="670"/>
      <c r="J38" s="670"/>
      <c r="K38" s="671"/>
      <c r="L38" s="672"/>
      <c r="M38" s="671">
        <f t="shared" ref="M38:M39" si="0">SUM(O38,Q38,S38)</f>
        <v>0</v>
      </c>
      <c r="N38" s="672"/>
      <c r="O38" s="670"/>
      <c r="P38" s="670"/>
      <c r="Q38" s="670"/>
      <c r="R38" s="670"/>
      <c r="S38" s="670"/>
      <c r="T38" s="670"/>
      <c r="U38" s="654"/>
      <c r="V38" s="654"/>
      <c r="W38" s="654"/>
      <c r="X38" s="654"/>
      <c r="Y38" s="654"/>
      <c r="Z38" s="655"/>
      <c r="AA38" s="655"/>
      <c r="AB38" s="655"/>
      <c r="AC38" s="655"/>
      <c r="AD38" s="655"/>
      <c r="AE38" s="655"/>
    </row>
    <row r="39" spans="1:31" s="73" customFormat="1" ht="22.5" customHeight="1">
      <c r="A39" s="63"/>
      <c r="B39" s="75"/>
      <c r="C39" s="669"/>
      <c r="D39" s="669"/>
      <c r="E39" s="670"/>
      <c r="F39" s="670"/>
      <c r="G39" s="670"/>
      <c r="H39" s="670"/>
      <c r="I39" s="670"/>
      <c r="J39" s="670"/>
      <c r="K39" s="671"/>
      <c r="L39" s="672"/>
      <c r="M39" s="671">
        <f t="shared" si="0"/>
        <v>0</v>
      </c>
      <c r="N39" s="672"/>
      <c r="O39" s="670"/>
      <c r="P39" s="670"/>
      <c r="Q39" s="670"/>
      <c r="R39" s="670"/>
      <c r="S39" s="670"/>
      <c r="T39" s="670"/>
      <c r="U39" s="654"/>
      <c r="V39" s="654"/>
      <c r="W39" s="654"/>
      <c r="X39" s="654"/>
      <c r="Y39" s="654"/>
      <c r="Z39" s="655"/>
      <c r="AA39" s="655"/>
      <c r="AB39" s="655"/>
      <c r="AC39" s="655"/>
      <c r="AD39" s="655"/>
      <c r="AE39" s="655"/>
    </row>
    <row r="40" spans="1:31" s="73" customFormat="1" ht="48" customHeight="1">
      <c r="A40" s="661" t="s">
        <v>49</v>
      </c>
      <c r="B40" s="662"/>
      <c r="C40" s="662"/>
      <c r="D40" s="663"/>
      <c r="E40" s="658">
        <f>SUM(E38:E39)</f>
        <v>0</v>
      </c>
      <c r="F40" s="658"/>
      <c r="G40" s="658">
        <f>SUM(G38:G39)</f>
        <v>0</v>
      </c>
      <c r="H40" s="658"/>
      <c r="I40" s="658">
        <f>SUM(I38:I39)</f>
        <v>0</v>
      </c>
      <c r="J40" s="658"/>
      <c r="K40" s="658">
        <f>SUM(K38:K39)</f>
        <v>0</v>
      </c>
      <c r="L40" s="658"/>
      <c r="M40" s="658">
        <f>SUM(M38:M39)</f>
        <v>0</v>
      </c>
      <c r="N40" s="658"/>
      <c r="O40" s="658">
        <f>SUM(O38:O39)</f>
        <v>0</v>
      </c>
      <c r="P40" s="658"/>
      <c r="Q40" s="658">
        <f>SUM(Q38:Q39)</f>
        <v>0</v>
      </c>
      <c r="R40" s="658"/>
      <c r="S40" s="658">
        <f>SUM(S38:S39)</f>
        <v>0</v>
      </c>
      <c r="T40" s="658"/>
      <c r="U40" s="659"/>
      <c r="V40" s="659"/>
      <c r="W40" s="659"/>
      <c r="X40" s="659"/>
      <c r="Y40" s="659"/>
      <c r="Z40" s="660"/>
      <c r="AA40" s="660"/>
      <c r="AB40" s="660"/>
      <c r="AC40" s="660"/>
      <c r="AD40" s="660"/>
      <c r="AE40" s="660"/>
    </row>
    <row r="41" spans="1:31" ht="18" customHeight="1">
      <c r="A41" s="62"/>
      <c r="B41" s="62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42"/>
      <c r="W41" s="42"/>
      <c r="X41" s="42"/>
      <c r="Y41" s="42"/>
      <c r="Z41" s="42"/>
      <c r="AA41" s="42"/>
      <c r="AB41" s="42"/>
      <c r="AC41" s="42"/>
      <c r="AD41" s="42"/>
      <c r="AE41" s="42"/>
    </row>
    <row r="42" spans="1:31" ht="19.5" hidden="1" customHeight="1">
      <c r="A42" s="62"/>
      <c r="B42" s="62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  <row r="43" spans="1:31" s="45" customFormat="1" ht="10.5" customHeight="1">
      <c r="A43" s="188"/>
      <c r="B43" s="188"/>
      <c r="C43" s="65"/>
      <c r="D43" s="65"/>
      <c r="E43" s="65"/>
      <c r="F43" s="65"/>
      <c r="G43" s="65"/>
      <c r="H43" s="65"/>
      <c r="I43" s="65"/>
      <c r="J43" s="65"/>
      <c r="K43" s="65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</row>
    <row r="44" spans="1:31" s="78" customFormat="1" ht="27" customHeight="1">
      <c r="A44" s="76"/>
      <c r="B44" s="664" t="s">
        <v>528</v>
      </c>
      <c r="C44" s="665"/>
      <c r="D44" s="665"/>
      <c r="E44" s="665"/>
      <c r="F44" s="665"/>
      <c r="G44" s="192"/>
      <c r="H44" s="192"/>
      <c r="I44" s="192"/>
      <c r="J44" s="192"/>
      <c r="K44" s="192"/>
      <c r="L44" s="666" t="s">
        <v>158</v>
      </c>
      <c r="M44" s="666"/>
      <c r="N44" s="666"/>
      <c r="O44" s="666"/>
      <c r="P44" s="666"/>
      <c r="Q44" s="77"/>
      <c r="R44" s="77"/>
      <c r="S44" s="77"/>
      <c r="T44" s="77"/>
      <c r="U44" s="77"/>
      <c r="V44" s="667" t="s">
        <v>540</v>
      </c>
      <c r="W44" s="667"/>
      <c r="X44" s="667"/>
      <c r="Y44" s="667"/>
      <c r="Z44" s="667"/>
      <c r="AA44" s="76"/>
      <c r="AB44" s="76"/>
      <c r="AC44" s="76"/>
      <c r="AD44" s="76"/>
      <c r="AE44" s="76"/>
    </row>
    <row r="45" spans="1:31" s="45" customFormat="1" ht="19.5" customHeight="1">
      <c r="A45" s="188"/>
      <c r="B45" s="79"/>
      <c r="C45" s="188" t="s">
        <v>68</v>
      </c>
      <c r="D45" s="188"/>
      <c r="E45" s="41"/>
      <c r="F45" s="41"/>
      <c r="G45" s="41"/>
      <c r="H45" s="41"/>
      <c r="I45" s="41"/>
      <c r="J45" s="41"/>
      <c r="K45" s="41"/>
      <c r="L45" s="188"/>
      <c r="M45" s="79"/>
      <c r="N45" s="187" t="s">
        <v>69</v>
      </c>
      <c r="O45" s="79"/>
      <c r="P45" s="188"/>
      <c r="Q45" s="41"/>
      <c r="R45" s="41"/>
      <c r="S45" s="41"/>
      <c r="T45" s="188"/>
      <c r="U45" s="188"/>
      <c r="V45" s="668" t="s">
        <v>97</v>
      </c>
      <c r="W45" s="668"/>
      <c r="X45" s="668"/>
      <c r="Y45" s="668"/>
      <c r="Z45" s="668"/>
      <c r="AA45" s="188"/>
      <c r="AB45" s="188"/>
      <c r="AC45" s="188"/>
      <c r="AD45" s="188"/>
      <c r="AE45" s="188"/>
    </row>
    <row r="46" spans="1:31" ht="20.100000000000001" customHeight="1">
      <c r="A46" s="42"/>
      <c r="B46" s="80"/>
      <c r="C46" s="80"/>
      <c r="D46" s="80"/>
      <c r="E46" s="80"/>
      <c r="F46" s="80"/>
      <c r="G46" s="80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0"/>
      <c r="U46" s="80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pans="1:31" ht="20.100000000000001" customHeight="1">
      <c r="A47" s="42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pans="1:31">
      <c r="A48" s="42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pans="1:2" s="657" customFormat="1" ht="19.149999999999999" customHeight="1">
      <c r="A49" s="656" t="s">
        <v>325</v>
      </c>
    </row>
    <row r="52" spans="1:2">
      <c r="B52" s="82"/>
    </row>
    <row r="53" spans="1:2">
      <c r="B53" s="82"/>
    </row>
    <row r="54" spans="1:2">
      <c r="B54" s="82"/>
    </row>
    <row r="55" spans="1:2">
      <c r="B55" s="82"/>
    </row>
    <row r="56" spans="1:2">
      <c r="B56" s="82"/>
    </row>
    <row r="57" spans="1:2">
      <c r="B57" s="82"/>
    </row>
    <row r="58" spans="1:2">
      <c r="B58" s="82"/>
    </row>
  </sheetData>
  <mergeCells count="151">
    <mergeCell ref="A4:A5"/>
    <mergeCell ref="B4:B5"/>
    <mergeCell ref="C4:F5"/>
    <mergeCell ref="G4:M5"/>
    <mergeCell ref="N4:Y4"/>
    <mergeCell ref="Z4:AB5"/>
    <mergeCell ref="AC4:AE5"/>
    <mergeCell ref="N5:Q5"/>
    <mergeCell ref="R5:U5"/>
    <mergeCell ref="V5:Y5"/>
    <mergeCell ref="C6:F6"/>
    <mergeCell ref="G6:M6"/>
    <mergeCell ref="N6:Q6"/>
    <mergeCell ref="R6:U6"/>
    <mergeCell ref="V6:Y6"/>
    <mergeCell ref="AB1:AE1"/>
    <mergeCell ref="AD3:AE3"/>
    <mergeCell ref="Z6:AB6"/>
    <mergeCell ref="AC6:AE6"/>
    <mergeCell ref="Z7:AB7"/>
    <mergeCell ref="AC7:AE7"/>
    <mergeCell ref="A11:A13"/>
    <mergeCell ref="B11:B13"/>
    <mergeCell ref="C11:F13"/>
    <mergeCell ref="G11:M13"/>
    <mergeCell ref="N11:P13"/>
    <mergeCell ref="Q11:Y11"/>
    <mergeCell ref="Z11:AB13"/>
    <mergeCell ref="AC11:AE13"/>
    <mergeCell ref="A7:B7"/>
    <mergeCell ref="C7:F7"/>
    <mergeCell ref="G7:M7"/>
    <mergeCell ref="N7:Q7"/>
    <mergeCell ref="R7:U7"/>
    <mergeCell ref="V7:Y7"/>
    <mergeCell ref="Q12:S13"/>
    <mergeCell ref="T12:V13"/>
    <mergeCell ref="W12:Y13"/>
    <mergeCell ref="C14:F14"/>
    <mergeCell ref="G14:M14"/>
    <mergeCell ref="N14:P14"/>
    <mergeCell ref="Q14:S14"/>
    <mergeCell ref="T14:V14"/>
    <mergeCell ref="W14:Y14"/>
    <mergeCell ref="Z14:AB14"/>
    <mergeCell ref="AC14:AE14"/>
    <mergeCell ref="C15:F15"/>
    <mergeCell ref="G15:M15"/>
    <mergeCell ref="N15:P15"/>
    <mergeCell ref="Q15:S15"/>
    <mergeCell ref="T15:V15"/>
    <mergeCell ref="W15:Y15"/>
    <mergeCell ref="Z15:AB15"/>
    <mergeCell ref="AC15:AE15"/>
    <mergeCell ref="W16:Y16"/>
    <mergeCell ref="Z16:AB16"/>
    <mergeCell ref="AC16:AE16"/>
    <mergeCell ref="A20:A22"/>
    <mergeCell ref="B20:F22"/>
    <mergeCell ref="G20:K20"/>
    <mergeCell ref="L20:P20"/>
    <mergeCell ref="Q20:U20"/>
    <mergeCell ref="V20:Z20"/>
    <mergeCell ref="AA20:AE20"/>
    <mergeCell ref="A16:B16"/>
    <mergeCell ref="C16:F16"/>
    <mergeCell ref="G16:M16"/>
    <mergeCell ref="N16:P16"/>
    <mergeCell ref="Q16:S16"/>
    <mergeCell ref="T16:V16"/>
    <mergeCell ref="V21:V22"/>
    <mergeCell ref="W21:Z21"/>
    <mergeCell ref="AA21:AA22"/>
    <mergeCell ref="AB21:AE21"/>
    <mergeCell ref="B23:F23"/>
    <mergeCell ref="G21:G22"/>
    <mergeCell ref="H21:K21"/>
    <mergeCell ref="L21:L22"/>
    <mergeCell ref="M21:P21"/>
    <mergeCell ref="Q21:Q22"/>
    <mergeCell ref="R21:U21"/>
    <mergeCell ref="B24:F24"/>
    <mergeCell ref="A28:F28"/>
    <mergeCell ref="A29:F29"/>
    <mergeCell ref="B25:F25"/>
    <mergeCell ref="B26:F26"/>
    <mergeCell ref="B27:F27"/>
    <mergeCell ref="S37:T37"/>
    <mergeCell ref="U34:Y36"/>
    <mergeCell ref="Z34:AE36"/>
    <mergeCell ref="K35:L36"/>
    <mergeCell ref="M35:N36"/>
    <mergeCell ref="O35:T35"/>
    <mergeCell ref="O36:P36"/>
    <mergeCell ref="Q36:R36"/>
    <mergeCell ref="A34:A36"/>
    <mergeCell ref="B34:B36"/>
    <mergeCell ref="C34:D36"/>
    <mergeCell ref="E34:F36"/>
    <mergeCell ref="S36:T36"/>
    <mergeCell ref="G34:H36"/>
    <mergeCell ref="I34:J36"/>
    <mergeCell ref="K34:T34"/>
    <mergeCell ref="O39:P39"/>
    <mergeCell ref="Q39:R39"/>
    <mergeCell ref="S39:T39"/>
    <mergeCell ref="U37:Y37"/>
    <mergeCell ref="Z37:AE37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U38:Y38"/>
    <mergeCell ref="Z38:AE38"/>
    <mergeCell ref="C37:D37"/>
    <mergeCell ref="E37:F37"/>
    <mergeCell ref="G37:H37"/>
    <mergeCell ref="I37:J37"/>
    <mergeCell ref="K37:L37"/>
    <mergeCell ref="M37:N37"/>
    <mergeCell ref="O37:P37"/>
    <mergeCell ref="Q37:R37"/>
    <mergeCell ref="U39:Y39"/>
    <mergeCell ref="Z39:AE39"/>
    <mergeCell ref="A49:XFD49"/>
    <mergeCell ref="M40:N40"/>
    <mergeCell ref="O40:P40"/>
    <mergeCell ref="Q40:R40"/>
    <mergeCell ref="S40:T40"/>
    <mergeCell ref="U40:Y40"/>
    <mergeCell ref="Z40:AE40"/>
    <mergeCell ref="A40:D40"/>
    <mergeCell ref="E40:F40"/>
    <mergeCell ref="G40:H40"/>
    <mergeCell ref="I40:J40"/>
    <mergeCell ref="K40:L40"/>
    <mergeCell ref="B44:F44"/>
    <mergeCell ref="L44:P44"/>
    <mergeCell ref="V44:Z44"/>
    <mergeCell ref="V45:Z45"/>
    <mergeCell ref="C39:D39"/>
    <mergeCell ref="E39:F39"/>
    <mergeCell ref="G39:H39"/>
    <mergeCell ref="I39:J39"/>
    <mergeCell ref="K39:L39"/>
    <mergeCell ref="M39:N39"/>
  </mergeCells>
  <pageMargins left="0.59055118110236227" right="0.59055118110236227" top="0.98425196850393704" bottom="0.59055118110236227" header="0" footer="0"/>
  <pageSetup paperSize="9" scale="35" orientation="landscape" verticalDpi="1200" r:id="rId1"/>
  <headerFooter alignWithMargins="0"/>
  <ignoredErrors>
    <ignoredError sqref="Z15:AB16 Z7:AE7 N7:Y7" evalError="1"/>
    <ignoredError sqref="Q26" formula="1"/>
    <ignoredError sqref="Q25" formula="1" formulaRange="1"/>
    <ignoredError sqref="E40:Y40 Q27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7"/>
  <sheetViews>
    <sheetView view="pageBreakPreview" zoomScale="60" zoomScaleNormal="75" workbookViewId="0">
      <selection activeCell="S7" sqref="S7"/>
    </sheetView>
  </sheetViews>
  <sheetFormatPr defaultRowHeight="18.75"/>
  <cols>
    <col min="1" max="1" width="39.5703125" style="83" customWidth="1"/>
    <col min="2" max="2" width="10.85546875" style="83" customWidth="1"/>
    <col min="3" max="3" width="18" style="83" customWidth="1"/>
    <col min="4" max="4" width="18.42578125" style="83" customWidth="1"/>
    <col min="5" max="5" width="18.7109375" style="83" customWidth="1"/>
    <col min="6" max="6" width="17.7109375" style="83" customWidth="1"/>
    <col min="7" max="7" width="16.28515625" style="83" customWidth="1"/>
    <col min="8" max="8" width="14" style="83" customWidth="1"/>
    <col min="9" max="9" width="14.85546875" style="83" customWidth="1"/>
    <col min="10" max="10" width="14" style="83" customWidth="1"/>
    <col min="11" max="16384" width="9.140625" style="83"/>
  </cols>
  <sheetData>
    <row r="1" spans="1:10">
      <c r="H1" s="753"/>
      <c r="I1" s="753"/>
      <c r="J1" s="753"/>
    </row>
    <row r="2" spans="1:10">
      <c r="A2" s="14"/>
      <c r="I2" s="754" t="s">
        <v>351</v>
      </c>
      <c r="J2" s="754"/>
    </row>
    <row r="3" spans="1:10" ht="20.25">
      <c r="A3" s="765" t="s">
        <v>394</v>
      </c>
      <c r="B3" s="765"/>
      <c r="C3" s="765"/>
      <c r="D3" s="765"/>
      <c r="E3" s="765"/>
      <c r="F3" s="765"/>
      <c r="G3" s="765"/>
      <c r="H3" s="765"/>
      <c r="I3" s="765"/>
      <c r="J3" s="765"/>
    </row>
    <row r="4" spans="1:10">
      <c r="A4" s="766" t="s">
        <v>450</v>
      </c>
      <c r="B4" s="766"/>
      <c r="C4" s="766"/>
      <c r="D4" s="766"/>
      <c r="E4" s="766"/>
      <c r="F4" s="766"/>
      <c r="G4" s="766"/>
      <c r="H4" s="766"/>
      <c r="I4" s="766"/>
      <c r="J4" s="766"/>
    </row>
    <row r="5" spans="1:10" ht="32.25" customHeight="1">
      <c r="A5" s="767" t="s">
        <v>164</v>
      </c>
      <c r="B5" s="541" t="s">
        <v>17</v>
      </c>
      <c r="C5" s="567" t="s">
        <v>576</v>
      </c>
      <c r="D5" s="567" t="s">
        <v>577</v>
      </c>
      <c r="E5" s="569" t="s">
        <v>573</v>
      </c>
      <c r="F5" s="567" t="s">
        <v>578</v>
      </c>
      <c r="G5" s="547" t="s">
        <v>334</v>
      </c>
      <c r="H5" s="548"/>
      <c r="I5" s="548"/>
      <c r="J5" s="549"/>
    </row>
    <row r="6" spans="1:10" ht="128.25" customHeight="1">
      <c r="A6" s="767"/>
      <c r="B6" s="542"/>
      <c r="C6" s="568"/>
      <c r="D6" s="568"/>
      <c r="E6" s="570"/>
      <c r="F6" s="568"/>
      <c r="G6" s="6" t="s">
        <v>127</v>
      </c>
      <c r="H6" s="6" t="s">
        <v>128</v>
      </c>
      <c r="I6" s="6" t="s">
        <v>129</v>
      </c>
      <c r="J6" s="6" t="s">
        <v>63</v>
      </c>
    </row>
    <row r="7" spans="1:10" ht="31.5" customHeight="1">
      <c r="A7" s="3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</row>
    <row r="8" spans="1:10" ht="28.5" customHeight="1">
      <c r="A8" s="755" t="s">
        <v>395</v>
      </c>
      <c r="B8" s="756"/>
      <c r="C8" s="756"/>
      <c r="D8" s="756"/>
      <c r="E8" s="756"/>
      <c r="F8" s="756"/>
      <c r="G8" s="756"/>
      <c r="H8" s="756"/>
      <c r="I8" s="756"/>
      <c r="J8" s="757"/>
    </row>
    <row r="9" spans="1:10" ht="53.25" customHeight="1">
      <c r="A9" s="5" t="s">
        <v>336</v>
      </c>
      <c r="B9" s="256">
        <v>6000</v>
      </c>
      <c r="C9" s="209">
        <f>SUM(C11:C12)</f>
        <v>0</v>
      </c>
      <c r="D9" s="209">
        <f t="shared" ref="D9:J9" si="0">SUM(D11:D12)</f>
        <v>0</v>
      </c>
      <c r="E9" s="209">
        <f t="shared" si="0"/>
        <v>0</v>
      </c>
      <c r="F9" s="209">
        <f t="shared" si="0"/>
        <v>0</v>
      </c>
      <c r="G9" s="209">
        <f t="shared" si="0"/>
        <v>0</v>
      </c>
      <c r="H9" s="209">
        <f t="shared" si="0"/>
        <v>0</v>
      </c>
      <c r="I9" s="257">
        <f t="shared" si="0"/>
        <v>0</v>
      </c>
      <c r="J9" s="257">
        <f t="shared" si="0"/>
        <v>0</v>
      </c>
    </row>
    <row r="10" spans="1:10" ht="32.25" customHeight="1">
      <c r="A10" s="758" t="s">
        <v>337</v>
      </c>
      <c r="B10" s="759"/>
      <c r="C10" s="759"/>
      <c r="D10" s="759"/>
      <c r="E10" s="759"/>
      <c r="F10" s="759"/>
      <c r="G10" s="759"/>
      <c r="H10" s="759"/>
      <c r="I10" s="759"/>
      <c r="J10" s="760"/>
    </row>
    <row r="11" spans="1:10" ht="63.75" customHeight="1">
      <c r="A11" s="258" t="s">
        <v>530</v>
      </c>
      <c r="B11" s="256">
        <v>6010</v>
      </c>
      <c r="C11" s="363">
        <v>0</v>
      </c>
      <c r="D11" s="182">
        <v>0</v>
      </c>
      <c r="E11" s="182">
        <v>0</v>
      </c>
      <c r="F11" s="182">
        <f>SUM(G11:J11)</f>
        <v>0</v>
      </c>
      <c r="G11" s="259"/>
      <c r="H11" s="182"/>
      <c r="I11" s="259"/>
      <c r="J11" s="259"/>
    </row>
    <row r="12" spans="1:10" ht="51" customHeight="1">
      <c r="A12" s="258" t="s">
        <v>533</v>
      </c>
      <c r="B12" s="260">
        <v>6020</v>
      </c>
      <c r="C12" s="259">
        <v>0</v>
      </c>
      <c r="D12" s="259">
        <v>0</v>
      </c>
      <c r="E12" s="259">
        <v>0</v>
      </c>
      <c r="F12" s="182">
        <f>SUM(G12:J12)</f>
        <v>0</v>
      </c>
      <c r="G12" s="182">
        <v>0</v>
      </c>
      <c r="H12" s="259"/>
      <c r="I12" s="259"/>
      <c r="J12" s="259"/>
    </row>
    <row r="13" spans="1:10">
      <c r="A13" s="32"/>
      <c r="B13" s="32"/>
      <c r="C13" s="32"/>
      <c r="D13" s="32"/>
      <c r="E13" s="32"/>
      <c r="F13" s="23"/>
      <c r="G13" s="23"/>
      <c r="H13" s="23"/>
      <c r="I13" s="23"/>
      <c r="J13" s="23"/>
    </row>
    <row r="14" spans="1:10">
      <c r="A14" s="32"/>
      <c r="B14" s="32"/>
      <c r="C14" s="32"/>
      <c r="D14" s="32"/>
      <c r="E14" s="32"/>
      <c r="F14" s="23"/>
      <c r="G14" s="23"/>
      <c r="H14" s="23"/>
      <c r="I14" s="23"/>
      <c r="J14" s="23"/>
    </row>
    <row r="15" spans="1:10">
      <c r="A15" s="35"/>
      <c r="B15" s="17"/>
      <c r="C15" s="32"/>
      <c r="D15" s="32"/>
      <c r="E15" s="32"/>
      <c r="F15" s="32"/>
      <c r="G15" s="32"/>
      <c r="H15" s="32"/>
      <c r="I15" s="32"/>
      <c r="J15" s="32"/>
    </row>
    <row r="16" spans="1:10" ht="28.5" customHeight="1">
      <c r="A16" s="84" t="s">
        <v>528</v>
      </c>
      <c r="B16" s="21"/>
      <c r="C16" s="763" t="s">
        <v>86</v>
      </c>
      <c r="D16" s="764"/>
      <c r="E16" s="764"/>
      <c r="F16" s="764"/>
      <c r="G16" s="22"/>
      <c r="H16" s="575" t="s">
        <v>540</v>
      </c>
      <c r="I16" s="576"/>
      <c r="J16" s="576"/>
    </row>
    <row r="17" spans="1:10" ht="37.5" customHeight="1">
      <c r="A17" s="185" t="s">
        <v>366</v>
      </c>
      <c r="B17" s="32"/>
      <c r="C17" s="761" t="s">
        <v>69</v>
      </c>
      <c r="D17" s="761"/>
      <c r="E17" s="761"/>
      <c r="F17" s="761"/>
      <c r="G17" s="19"/>
      <c r="H17" s="762" t="s">
        <v>436</v>
      </c>
      <c r="I17" s="762"/>
      <c r="J17" s="762"/>
    </row>
  </sheetData>
  <mergeCells count="17">
    <mergeCell ref="F5:F6"/>
    <mergeCell ref="H1:J1"/>
    <mergeCell ref="I2:J2"/>
    <mergeCell ref="A8:J8"/>
    <mergeCell ref="A10:J10"/>
    <mergeCell ref="C17:F17"/>
    <mergeCell ref="H17:J17"/>
    <mergeCell ref="C16:F16"/>
    <mergeCell ref="H16:J16"/>
    <mergeCell ref="A3:J3"/>
    <mergeCell ref="A4:J4"/>
    <mergeCell ref="G5:J5"/>
    <mergeCell ref="A5:A6"/>
    <mergeCell ref="B5:B6"/>
    <mergeCell ref="C5:C6"/>
    <mergeCell ref="D5:D6"/>
    <mergeCell ref="E5:E6"/>
  </mergeCells>
  <pageMargins left="0.59055118110236227" right="0.59055118110236227" top="0.59055118110236227" bottom="0.59055118110236227" header="0" footer="0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237"/>
  <sheetViews>
    <sheetView view="pageBreakPreview" zoomScale="60" workbookViewId="0">
      <selection activeCell="AB30" sqref="AB30"/>
    </sheetView>
  </sheetViews>
  <sheetFormatPr defaultRowHeight="18.75"/>
  <cols>
    <col min="1" max="1" width="39.140625" style="3" customWidth="1"/>
    <col min="2" max="2" width="12" style="36" customWidth="1"/>
    <col min="3" max="3" width="16.140625" style="36" customWidth="1"/>
    <col min="4" max="4" width="16.7109375" style="36" customWidth="1"/>
    <col min="5" max="5" width="16.140625" style="36" customWidth="1"/>
    <col min="6" max="6" width="16" style="36" customWidth="1"/>
    <col min="7" max="7" width="16.28515625" style="3" customWidth="1"/>
    <col min="8" max="8" width="16.85546875" style="3" customWidth="1"/>
    <col min="9" max="9" width="16.140625" style="3" customWidth="1"/>
    <col min="10" max="10" width="16.42578125" style="3" customWidth="1"/>
    <col min="11" max="16384" width="9.140625" style="3"/>
  </cols>
  <sheetData>
    <row r="2" spans="1:10" ht="33.75" customHeight="1">
      <c r="A2" s="538" t="s">
        <v>427</v>
      </c>
      <c r="B2" s="538"/>
      <c r="C2" s="538"/>
      <c r="D2" s="538"/>
      <c r="E2" s="538"/>
      <c r="F2" s="538"/>
      <c r="G2" s="538"/>
      <c r="H2" s="538"/>
    </row>
    <row r="3" spans="1:10" ht="28.5" customHeight="1">
      <c r="A3" s="85"/>
      <c r="B3" s="86"/>
      <c r="C3" s="85"/>
      <c r="D3" s="85"/>
      <c r="E3" s="85"/>
      <c r="F3" s="86"/>
      <c r="G3" s="85"/>
      <c r="H3" s="85"/>
      <c r="J3" s="200" t="s">
        <v>401</v>
      </c>
    </row>
    <row r="4" spans="1:10" ht="41.25" customHeight="1">
      <c r="A4" s="563" t="s">
        <v>164</v>
      </c>
      <c r="B4" s="565" t="s">
        <v>17</v>
      </c>
      <c r="C4" s="567" t="s">
        <v>576</v>
      </c>
      <c r="D4" s="567" t="s">
        <v>577</v>
      </c>
      <c r="E4" s="569" t="s">
        <v>573</v>
      </c>
      <c r="F4" s="567" t="s">
        <v>578</v>
      </c>
      <c r="G4" s="571" t="s">
        <v>334</v>
      </c>
      <c r="H4" s="572"/>
      <c r="I4" s="572"/>
      <c r="J4" s="573"/>
    </row>
    <row r="5" spans="1:10" ht="54" customHeight="1">
      <c r="A5" s="564"/>
      <c r="B5" s="566"/>
      <c r="C5" s="568"/>
      <c r="D5" s="568"/>
      <c r="E5" s="570"/>
      <c r="F5" s="568"/>
      <c r="G5" s="48" t="s">
        <v>127</v>
      </c>
      <c r="H5" s="48" t="s">
        <v>128</v>
      </c>
      <c r="I5" s="48" t="s">
        <v>129</v>
      </c>
      <c r="J5" s="48" t="s">
        <v>63</v>
      </c>
    </row>
    <row r="6" spans="1:10" ht="23.25" customHeight="1">
      <c r="A6" s="87">
        <v>1</v>
      </c>
      <c r="B6" s="88">
        <v>2</v>
      </c>
      <c r="C6" s="88">
        <v>3</v>
      </c>
      <c r="D6" s="88">
        <v>4</v>
      </c>
      <c r="E6" s="88">
        <v>5</v>
      </c>
      <c r="F6" s="88">
        <v>6</v>
      </c>
      <c r="G6" s="88">
        <v>7</v>
      </c>
      <c r="H6" s="88">
        <v>8</v>
      </c>
      <c r="I6" s="34">
        <v>9</v>
      </c>
      <c r="J6" s="34">
        <v>10</v>
      </c>
    </row>
    <row r="7" spans="1:10" ht="60" customHeight="1">
      <c r="A7" s="89" t="s">
        <v>407</v>
      </c>
      <c r="B7" s="88">
        <v>6000</v>
      </c>
      <c r="C7" s="384">
        <f>C8+C9</f>
        <v>0</v>
      </c>
      <c r="D7" s="384">
        <f>D8+D9</f>
        <v>0</v>
      </c>
      <c r="E7" s="384">
        <f>E8+E9</f>
        <v>0</v>
      </c>
      <c r="F7" s="384">
        <f>SUM(F8:F8)</f>
        <v>0</v>
      </c>
      <c r="G7" s="110">
        <f>G8+G9</f>
        <v>0</v>
      </c>
      <c r="H7" s="110">
        <f>H8+H9</f>
        <v>0</v>
      </c>
      <c r="I7" s="110">
        <f>I8+I9</f>
        <v>0</v>
      </c>
      <c r="J7" s="110">
        <f>J8+J9</f>
        <v>0</v>
      </c>
    </row>
    <row r="8" spans="1:10" ht="44.25" customHeight="1">
      <c r="A8" s="106" t="s">
        <v>408</v>
      </c>
      <c r="B8" s="103">
        <v>6010</v>
      </c>
      <c r="C8" s="362">
        <v>0</v>
      </c>
      <c r="D8" s="133">
        <v>0</v>
      </c>
      <c r="E8" s="133">
        <v>0</v>
      </c>
      <c r="F8" s="110">
        <f t="shared" ref="F8:F12" si="0">SUM(G8:J8)</f>
        <v>0</v>
      </c>
      <c r="G8" s="112"/>
      <c r="H8" s="112"/>
      <c r="I8" s="113"/>
      <c r="J8" s="113"/>
    </row>
    <row r="9" spans="1:10" s="38" customFormat="1" ht="46.5" hidden="1" customHeight="1">
      <c r="A9" s="105" t="s">
        <v>409</v>
      </c>
      <c r="B9" s="107">
        <v>6020</v>
      </c>
      <c r="C9" s="112"/>
      <c r="D9" s="112"/>
      <c r="E9" s="112"/>
      <c r="F9" s="252">
        <f t="shared" si="0"/>
        <v>0</v>
      </c>
      <c r="G9" s="112"/>
      <c r="H9" s="112"/>
      <c r="I9" s="113"/>
      <c r="J9" s="113"/>
    </row>
    <row r="10" spans="1:10" ht="31.5" hidden="1" customHeight="1">
      <c r="A10" s="101"/>
      <c r="B10" s="88"/>
      <c r="C10" s="110"/>
      <c r="D10" s="110"/>
      <c r="E10" s="110"/>
      <c r="F10" s="252">
        <f t="shared" si="0"/>
        <v>0</v>
      </c>
      <c r="G10" s="110"/>
      <c r="H10" s="110"/>
      <c r="I10" s="111"/>
      <c r="J10" s="111"/>
    </row>
    <row r="11" spans="1:10" ht="27.75" hidden="1" customHeight="1">
      <c r="A11" s="101"/>
      <c r="B11" s="88"/>
      <c r="C11" s="110"/>
      <c r="D11" s="110"/>
      <c r="E11" s="110"/>
      <c r="F11" s="252">
        <f t="shared" si="0"/>
        <v>0</v>
      </c>
      <c r="G11" s="110"/>
      <c r="H11" s="110"/>
      <c r="I11" s="111"/>
      <c r="J11" s="111"/>
    </row>
    <row r="12" spans="1:10" ht="30.75" hidden="1" customHeight="1">
      <c r="A12" s="101"/>
      <c r="B12" s="88"/>
      <c r="C12" s="110"/>
      <c r="D12" s="110"/>
      <c r="E12" s="110"/>
      <c r="F12" s="253">
        <f t="shared" si="0"/>
        <v>0</v>
      </c>
      <c r="G12" s="110"/>
      <c r="H12" s="110"/>
      <c r="I12" s="111"/>
      <c r="J12" s="111"/>
    </row>
    <row r="13" spans="1:10" ht="20.25">
      <c r="A13" s="91"/>
      <c r="B13" s="92"/>
      <c r="C13" s="93"/>
      <c r="D13" s="94"/>
      <c r="E13" s="94"/>
      <c r="F13" s="254"/>
      <c r="G13" s="94"/>
      <c r="H13" s="94"/>
    </row>
    <row r="14" spans="1:10" ht="26.25" customHeight="1">
      <c r="A14" s="84" t="s">
        <v>528</v>
      </c>
      <c r="B14" s="21"/>
      <c r="C14" s="574" t="s">
        <v>86</v>
      </c>
      <c r="D14" s="574"/>
      <c r="E14" s="99"/>
      <c r="F14" s="95"/>
      <c r="G14" s="575" t="s">
        <v>540</v>
      </c>
      <c r="H14" s="576"/>
      <c r="I14" s="576"/>
    </row>
    <row r="15" spans="1:10">
      <c r="A15" s="33" t="s">
        <v>366</v>
      </c>
      <c r="B15" s="32"/>
      <c r="C15" s="577" t="s">
        <v>403</v>
      </c>
      <c r="D15" s="577"/>
      <c r="E15" s="100"/>
      <c r="F15" s="32"/>
      <c r="G15" s="762" t="s">
        <v>83</v>
      </c>
      <c r="H15" s="762"/>
      <c r="I15" s="762"/>
    </row>
    <row r="16" spans="1:10">
      <c r="A16" s="91"/>
      <c r="B16" s="92"/>
      <c r="C16" s="93"/>
      <c r="D16" s="94"/>
      <c r="E16" s="94"/>
      <c r="F16" s="94"/>
      <c r="G16" s="94"/>
      <c r="H16" s="94"/>
    </row>
    <row r="17" spans="1:8">
      <c r="A17" s="91"/>
      <c r="B17" s="92"/>
      <c r="C17" s="93"/>
      <c r="D17" s="94"/>
      <c r="E17" s="94"/>
      <c r="F17" s="94"/>
      <c r="G17" s="94"/>
      <c r="H17" s="94"/>
    </row>
    <row r="18" spans="1:8">
      <c r="A18" s="91"/>
      <c r="B18" s="92"/>
      <c r="C18" s="93"/>
      <c r="D18" s="94"/>
      <c r="E18" s="94"/>
      <c r="F18" s="94"/>
      <c r="G18" s="94"/>
      <c r="H18" s="94"/>
    </row>
    <row r="19" spans="1:8">
      <c r="A19" s="91"/>
      <c r="B19" s="92"/>
      <c r="C19" s="93"/>
      <c r="D19" s="94"/>
      <c r="E19" s="94"/>
      <c r="F19" s="94"/>
      <c r="G19" s="94"/>
      <c r="H19" s="94"/>
    </row>
    <row r="20" spans="1:8">
      <c r="A20" s="91"/>
      <c r="B20" s="92"/>
      <c r="C20" s="93"/>
      <c r="D20" s="94"/>
      <c r="E20" s="94"/>
      <c r="F20" s="94"/>
      <c r="G20" s="94"/>
      <c r="H20" s="94"/>
    </row>
    <row r="21" spans="1:8">
      <c r="A21" s="91"/>
      <c r="B21" s="92"/>
      <c r="C21" s="93"/>
      <c r="D21" s="94"/>
      <c r="E21" s="94"/>
      <c r="F21" s="94"/>
      <c r="G21" s="94"/>
      <c r="H21" s="94"/>
    </row>
    <row r="22" spans="1:8">
      <c r="A22" s="91"/>
      <c r="B22" s="92"/>
      <c r="C22" s="93"/>
      <c r="D22" s="94"/>
      <c r="E22" s="94"/>
      <c r="F22" s="94"/>
      <c r="G22" s="94"/>
      <c r="H22" s="94"/>
    </row>
    <row r="23" spans="1:8">
      <c r="A23" s="91"/>
      <c r="B23" s="92"/>
      <c r="C23" s="93"/>
      <c r="D23" s="94"/>
      <c r="E23" s="94"/>
      <c r="F23" s="94"/>
      <c r="G23" s="94"/>
      <c r="H23" s="94"/>
    </row>
    <row r="24" spans="1:8">
      <c r="A24" s="91"/>
      <c r="B24" s="92"/>
      <c r="C24" s="93"/>
      <c r="D24" s="94"/>
      <c r="E24" s="94"/>
      <c r="F24" s="94"/>
      <c r="G24" s="94"/>
      <c r="H24" s="94"/>
    </row>
    <row r="25" spans="1:8">
      <c r="A25" s="91"/>
      <c r="B25" s="92"/>
      <c r="C25" s="93"/>
      <c r="D25" s="94"/>
      <c r="E25" s="94"/>
      <c r="F25" s="94"/>
      <c r="G25" s="94"/>
      <c r="H25" s="94"/>
    </row>
    <row r="26" spans="1:8">
      <c r="A26" s="91"/>
      <c r="B26" s="92"/>
      <c r="C26" s="93"/>
      <c r="D26" s="94"/>
      <c r="E26" s="94"/>
      <c r="F26" s="94"/>
      <c r="G26" s="94"/>
      <c r="H26" s="94"/>
    </row>
    <row r="27" spans="1:8">
      <c r="A27" s="91"/>
      <c r="B27" s="92"/>
      <c r="C27" s="93"/>
      <c r="D27" s="94"/>
      <c r="E27" s="94"/>
      <c r="F27" s="94"/>
      <c r="G27" s="94"/>
      <c r="H27" s="94"/>
    </row>
    <row r="28" spans="1:8">
      <c r="A28" s="91"/>
      <c r="B28" s="92"/>
      <c r="C28" s="93"/>
      <c r="D28" s="94"/>
      <c r="E28" s="94"/>
      <c r="F28" s="94"/>
      <c r="G28" s="94"/>
      <c r="H28" s="94"/>
    </row>
    <row r="29" spans="1:8">
      <c r="A29" s="91"/>
      <c r="B29" s="92"/>
      <c r="C29" s="93"/>
      <c r="D29" s="94"/>
      <c r="E29" s="94"/>
      <c r="F29" s="94"/>
      <c r="G29" s="94"/>
      <c r="H29" s="94"/>
    </row>
    <row r="30" spans="1:8">
      <c r="A30" s="91"/>
      <c r="B30" s="92"/>
      <c r="C30" s="93"/>
      <c r="D30" s="94"/>
      <c r="E30" s="94"/>
      <c r="F30" s="94"/>
      <c r="G30" s="94"/>
      <c r="H30" s="94"/>
    </row>
    <row r="31" spans="1:8">
      <c r="A31" s="91"/>
      <c r="B31" s="92"/>
      <c r="C31" s="93"/>
      <c r="D31" s="94"/>
      <c r="E31" s="94"/>
      <c r="F31" s="94"/>
      <c r="G31" s="94"/>
      <c r="H31" s="94"/>
    </row>
    <row r="32" spans="1:8">
      <c r="A32" s="91"/>
      <c r="B32" s="92"/>
      <c r="C32" s="93"/>
      <c r="D32" s="94"/>
      <c r="E32" s="94"/>
      <c r="F32" s="94"/>
      <c r="G32" s="94"/>
      <c r="H32" s="94"/>
    </row>
    <row r="33" spans="1:8">
      <c r="A33" s="91"/>
      <c r="B33" s="92"/>
      <c r="C33" s="93"/>
      <c r="D33" s="94"/>
      <c r="E33" s="94"/>
      <c r="F33" s="94"/>
      <c r="G33" s="94"/>
      <c r="H33" s="94"/>
    </row>
    <row r="34" spans="1:8">
      <c r="A34" s="91"/>
      <c r="B34" s="92"/>
      <c r="C34" s="93"/>
      <c r="D34" s="94"/>
      <c r="E34" s="94"/>
      <c r="F34" s="94"/>
      <c r="G34" s="94"/>
      <c r="H34" s="94"/>
    </row>
    <row r="35" spans="1:8">
      <c r="A35" s="91"/>
      <c r="B35" s="92"/>
      <c r="C35" s="93"/>
      <c r="D35" s="94"/>
      <c r="E35" s="94"/>
      <c r="F35" s="94"/>
      <c r="G35" s="94"/>
      <c r="H35" s="94"/>
    </row>
    <row r="36" spans="1:8">
      <c r="A36" s="91"/>
      <c r="B36" s="92"/>
      <c r="C36" s="93"/>
      <c r="D36" s="94"/>
      <c r="E36" s="94"/>
      <c r="F36" s="94"/>
      <c r="G36" s="94"/>
      <c r="H36" s="94"/>
    </row>
    <row r="37" spans="1:8">
      <c r="A37" s="91"/>
      <c r="B37" s="92"/>
      <c r="C37" s="93"/>
      <c r="D37" s="94"/>
      <c r="E37" s="94"/>
      <c r="F37" s="94"/>
      <c r="G37" s="94"/>
      <c r="H37" s="94"/>
    </row>
    <row r="38" spans="1:8">
      <c r="A38" s="91"/>
      <c r="B38" s="92"/>
      <c r="C38" s="93"/>
      <c r="D38" s="94"/>
      <c r="E38" s="94"/>
      <c r="F38" s="94"/>
      <c r="G38" s="94"/>
      <c r="H38" s="94"/>
    </row>
    <row r="39" spans="1:8">
      <c r="A39" s="91"/>
      <c r="B39" s="92"/>
      <c r="C39" s="93"/>
      <c r="D39" s="94"/>
      <c r="E39" s="94"/>
      <c r="F39" s="94"/>
      <c r="G39" s="94"/>
      <c r="H39" s="94"/>
    </row>
    <row r="40" spans="1:8">
      <c r="A40" s="91"/>
      <c r="B40" s="92"/>
      <c r="C40" s="93"/>
      <c r="D40" s="94"/>
      <c r="E40" s="94"/>
      <c r="F40" s="94"/>
      <c r="G40" s="94"/>
      <c r="H40" s="94"/>
    </row>
    <row r="41" spans="1:8">
      <c r="A41" s="91"/>
      <c r="B41" s="92"/>
      <c r="C41" s="93"/>
      <c r="D41" s="94"/>
      <c r="E41" s="94"/>
      <c r="F41" s="94"/>
      <c r="G41" s="94"/>
      <c r="H41" s="94"/>
    </row>
    <row r="42" spans="1:8">
      <c r="A42" s="91"/>
      <c r="B42" s="92"/>
      <c r="C42" s="93"/>
      <c r="D42" s="94"/>
      <c r="E42" s="94"/>
      <c r="F42" s="94"/>
      <c r="G42" s="94"/>
      <c r="H42" s="94"/>
    </row>
    <row r="43" spans="1:8">
      <c r="A43" s="91"/>
      <c r="B43" s="92"/>
      <c r="C43" s="93"/>
      <c r="D43" s="94"/>
      <c r="E43" s="94"/>
      <c r="F43" s="94"/>
      <c r="G43" s="94"/>
      <c r="H43" s="94"/>
    </row>
    <row r="44" spans="1:8">
      <c r="A44" s="91"/>
      <c r="B44" s="92"/>
      <c r="C44" s="93"/>
      <c r="D44" s="94"/>
      <c r="E44" s="94"/>
      <c r="F44" s="94"/>
      <c r="G44" s="94"/>
      <c r="H44" s="94"/>
    </row>
    <row r="45" spans="1:8">
      <c r="A45" s="91"/>
      <c r="B45" s="92"/>
      <c r="C45" s="93"/>
      <c r="D45" s="94"/>
      <c r="E45" s="94"/>
      <c r="F45" s="94"/>
      <c r="G45" s="94"/>
      <c r="H45" s="94"/>
    </row>
    <row r="46" spans="1:8">
      <c r="A46" s="91"/>
      <c r="B46" s="92"/>
      <c r="C46" s="93"/>
      <c r="D46" s="94"/>
      <c r="E46" s="94"/>
      <c r="F46" s="94"/>
      <c r="G46" s="94"/>
      <c r="H46" s="94"/>
    </row>
    <row r="47" spans="1:8">
      <c r="A47" s="91"/>
      <c r="C47" s="37"/>
      <c r="D47" s="96"/>
      <c r="E47" s="96"/>
      <c r="F47" s="96"/>
      <c r="G47" s="96"/>
      <c r="H47" s="96"/>
    </row>
    <row r="48" spans="1:8">
      <c r="A48" s="97"/>
      <c r="C48" s="37"/>
      <c r="D48" s="96"/>
      <c r="E48" s="96"/>
      <c r="F48" s="96"/>
      <c r="G48" s="96"/>
      <c r="H48" s="96"/>
    </row>
    <row r="49" spans="1:8">
      <c r="A49" s="97"/>
      <c r="C49" s="37"/>
      <c r="D49" s="96"/>
      <c r="E49" s="96"/>
      <c r="F49" s="96"/>
      <c r="G49" s="96"/>
      <c r="H49" s="96"/>
    </row>
    <row r="50" spans="1:8">
      <c r="A50" s="97"/>
      <c r="C50" s="37"/>
      <c r="D50" s="96"/>
      <c r="E50" s="96"/>
      <c r="F50" s="96"/>
      <c r="G50" s="96"/>
      <c r="H50" s="96"/>
    </row>
    <row r="51" spans="1:8">
      <c r="A51" s="97"/>
      <c r="C51" s="37"/>
      <c r="D51" s="96"/>
      <c r="E51" s="96"/>
      <c r="F51" s="96"/>
      <c r="G51" s="96"/>
      <c r="H51" s="96"/>
    </row>
    <row r="52" spans="1:8">
      <c r="A52" s="97"/>
      <c r="C52" s="37"/>
      <c r="D52" s="96"/>
      <c r="E52" s="96"/>
      <c r="F52" s="96"/>
      <c r="G52" s="96"/>
      <c r="H52" s="96"/>
    </row>
    <row r="53" spans="1:8">
      <c r="A53" s="97"/>
      <c r="C53" s="37"/>
      <c r="D53" s="96"/>
      <c r="E53" s="96"/>
      <c r="F53" s="96"/>
      <c r="G53" s="96"/>
      <c r="H53" s="96"/>
    </row>
    <row r="54" spans="1:8">
      <c r="A54" s="97"/>
      <c r="C54" s="37"/>
      <c r="D54" s="96"/>
      <c r="E54" s="96"/>
      <c r="F54" s="96"/>
      <c r="G54" s="96"/>
      <c r="H54" s="96"/>
    </row>
    <row r="55" spans="1:8">
      <c r="A55" s="97"/>
      <c r="C55" s="37"/>
      <c r="D55" s="96"/>
      <c r="E55" s="96"/>
      <c r="F55" s="96"/>
      <c r="G55" s="96"/>
      <c r="H55" s="96"/>
    </row>
    <row r="56" spans="1:8">
      <c r="A56" s="97"/>
      <c r="C56" s="37"/>
      <c r="D56" s="96"/>
      <c r="E56" s="96"/>
      <c r="F56" s="96"/>
      <c r="G56" s="96"/>
      <c r="H56" s="96"/>
    </row>
    <row r="57" spans="1:8">
      <c r="A57" s="97"/>
      <c r="C57" s="37"/>
      <c r="D57" s="96"/>
      <c r="E57" s="96"/>
      <c r="F57" s="96"/>
      <c r="G57" s="96"/>
      <c r="H57" s="96"/>
    </row>
    <row r="58" spans="1:8">
      <c r="A58" s="97"/>
      <c r="C58" s="37"/>
      <c r="D58" s="96"/>
      <c r="E58" s="96"/>
      <c r="F58" s="96"/>
      <c r="G58" s="96"/>
      <c r="H58" s="96"/>
    </row>
    <row r="59" spans="1:8">
      <c r="A59" s="97"/>
      <c r="C59" s="37"/>
      <c r="D59" s="96"/>
      <c r="E59" s="96"/>
      <c r="F59" s="96"/>
      <c r="G59" s="96"/>
      <c r="H59" s="96"/>
    </row>
    <row r="60" spans="1:8">
      <c r="A60" s="97"/>
      <c r="C60" s="37"/>
      <c r="D60" s="96"/>
      <c r="E60" s="96"/>
      <c r="F60" s="96"/>
      <c r="G60" s="96"/>
      <c r="H60" s="96"/>
    </row>
    <row r="61" spans="1:8">
      <c r="A61" s="97"/>
      <c r="C61" s="37"/>
      <c r="D61" s="96"/>
      <c r="E61" s="96"/>
      <c r="F61" s="96"/>
      <c r="G61" s="96"/>
      <c r="H61" s="96"/>
    </row>
    <row r="62" spans="1:8">
      <c r="A62" s="97"/>
      <c r="C62" s="37"/>
      <c r="D62" s="96"/>
      <c r="E62" s="96"/>
      <c r="F62" s="96"/>
      <c r="G62" s="96"/>
      <c r="H62" s="96"/>
    </row>
    <row r="63" spans="1:8">
      <c r="A63" s="97"/>
      <c r="C63" s="37"/>
      <c r="D63" s="96"/>
      <c r="E63" s="96"/>
      <c r="F63" s="96"/>
      <c r="G63" s="96"/>
      <c r="H63" s="96"/>
    </row>
    <row r="64" spans="1:8">
      <c r="A64" s="97"/>
      <c r="C64" s="37"/>
      <c r="D64" s="96"/>
      <c r="E64" s="96"/>
      <c r="F64" s="96"/>
      <c r="G64" s="96"/>
      <c r="H64" s="96"/>
    </row>
    <row r="65" spans="1:8">
      <c r="A65" s="97"/>
      <c r="C65" s="37"/>
      <c r="D65" s="96"/>
      <c r="E65" s="96"/>
      <c r="F65" s="96"/>
      <c r="G65" s="96"/>
      <c r="H65" s="96"/>
    </row>
    <row r="66" spans="1:8">
      <c r="A66" s="97"/>
      <c r="C66" s="37"/>
      <c r="D66" s="96"/>
      <c r="E66" s="96"/>
      <c r="F66" s="96"/>
      <c r="G66" s="96"/>
      <c r="H66" s="96"/>
    </row>
    <row r="67" spans="1:8">
      <c r="A67" s="97"/>
      <c r="C67" s="37"/>
      <c r="D67" s="96"/>
      <c r="E67" s="96"/>
      <c r="F67" s="96"/>
      <c r="G67" s="96"/>
      <c r="H67" s="96"/>
    </row>
    <row r="68" spans="1:8">
      <c r="A68" s="97"/>
      <c r="C68" s="37"/>
      <c r="D68" s="96"/>
      <c r="E68" s="96"/>
      <c r="F68" s="96"/>
      <c r="G68" s="96"/>
      <c r="H68" s="96"/>
    </row>
    <row r="69" spans="1:8">
      <c r="A69" s="97"/>
      <c r="C69" s="37"/>
      <c r="D69" s="96"/>
      <c r="E69" s="96"/>
      <c r="F69" s="96"/>
      <c r="G69" s="96"/>
      <c r="H69" s="96"/>
    </row>
    <row r="70" spans="1:8">
      <c r="A70" s="97"/>
    </row>
    <row r="71" spans="1:8">
      <c r="A71" s="98"/>
    </row>
    <row r="72" spans="1:8">
      <c r="A72" s="98"/>
    </row>
    <row r="73" spans="1:8">
      <c r="A73" s="98"/>
    </row>
    <row r="74" spans="1:8">
      <c r="A74" s="98"/>
    </row>
    <row r="75" spans="1:8">
      <c r="A75" s="98"/>
    </row>
    <row r="76" spans="1:8">
      <c r="A76" s="98"/>
    </row>
    <row r="77" spans="1:8">
      <c r="A77" s="98"/>
    </row>
    <row r="78" spans="1:8">
      <c r="A78" s="98"/>
    </row>
    <row r="79" spans="1:8">
      <c r="A79" s="98"/>
    </row>
    <row r="80" spans="1:8">
      <c r="A80" s="98"/>
    </row>
    <row r="81" spans="1:1">
      <c r="A81" s="98"/>
    </row>
    <row r="82" spans="1:1">
      <c r="A82" s="98"/>
    </row>
    <row r="83" spans="1:1">
      <c r="A83" s="98"/>
    </row>
    <row r="84" spans="1:1">
      <c r="A84" s="98"/>
    </row>
    <row r="85" spans="1:1">
      <c r="A85" s="98"/>
    </row>
    <row r="86" spans="1:1">
      <c r="A86" s="98"/>
    </row>
    <row r="87" spans="1:1">
      <c r="A87" s="98"/>
    </row>
    <row r="88" spans="1:1">
      <c r="A88" s="98"/>
    </row>
    <row r="89" spans="1:1">
      <c r="A89" s="98"/>
    </row>
    <row r="90" spans="1:1">
      <c r="A90" s="98"/>
    </row>
    <row r="91" spans="1:1">
      <c r="A91" s="98"/>
    </row>
    <row r="92" spans="1:1">
      <c r="A92" s="98"/>
    </row>
    <row r="93" spans="1:1">
      <c r="A93" s="98"/>
    </row>
    <row r="94" spans="1:1">
      <c r="A94" s="98"/>
    </row>
    <row r="95" spans="1:1">
      <c r="A95" s="98"/>
    </row>
    <row r="96" spans="1:1">
      <c r="A96" s="98"/>
    </row>
    <row r="97" spans="1:1">
      <c r="A97" s="98"/>
    </row>
    <row r="98" spans="1:1">
      <c r="A98" s="98"/>
    </row>
    <row r="99" spans="1:1">
      <c r="A99" s="98"/>
    </row>
    <row r="100" spans="1:1">
      <c r="A100" s="98"/>
    </row>
    <row r="101" spans="1:1">
      <c r="A101" s="98"/>
    </row>
    <row r="102" spans="1:1">
      <c r="A102" s="98"/>
    </row>
    <row r="103" spans="1:1">
      <c r="A103" s="98"/>
    </row>
    <row r="104" spans="1:1">
      <c r="A104" s="98"/>
    </row>
    <row r="105" spans="1:1">
      <c r="A105" s="98"/>
    </row>
    <row r="106" spans="1:1">
      <c r="A106" s="98"/>
    </row>
    <row r="107" spans="1:1">
      <c r="A107" s="98"/>
    </row>
    <row r="108" spans="1:1">
      <c r="A108" s="98"/>
    </row>
    <row r="109" spans="1:1">
      <c r="A109" s="98"/>
    </row>
    <row r="110" spans="1:1">
      <c r="A110" s="98"/>
    </row>
    <row r="111" spans="1:1">
      <c r="A111" s="98"/>
    </row>
    <row r="112" spans="1:1">
      <c r="A112" s="98"/>
    </row>
    <row r="113" spans="1:1">
      <c r="A113" s="98"/>
    </row>
    <row r="114" spans="1:1">
      <c r="A114" s="98"/>
    </row>
    <row r="115" spans="1:1">
      <c r="A115" s="98"/>
    </row>
    <row r="116" spans="1:1">
      <c r="A116" s="98"/>
    </row>
    <row r="117" spans="1:1">
      <c r="A117" s="98"/>
    </row>
    <row r="118" spans="1:1">
      <c r="A118" s="98"/>
    </row>
    <row r="119" spans="1:1">
      <c r="A119" s="98"/>
    </row>
    <row r="120" spans="1:1">
      <c r="A120" s="98"/>
    </row>
    <row r="121" spans="1:1">
      <c r="A121" s="98"/>
    </row>
    <row r="122" spans="1:1">
      <c r="A122" s="98"/>
    </row>
    <row r="123" spans="1:1">
      <c r="A123" s="98"/>
    </row>
    <row r="124" spans="1:1">
      <c r="A124" s="98"/>
    </row>
    <row r="125" spans="1:1">
      <c r="A125" s="98"/>
    </row>
    <row r="126" spans="1:1">
      <c r="A126" s="98"/>
    </row>
    <row r="127" spans="1:1">
      <c r="A127" s="98"/>
    </row>
    <row r="128" spans="1:1">
      <c r="A128" s="98"/>
    </row>
    <row r="129" spans="1:1">
      <c r="A129" s="98"/>
    </row>
    <row r="130" spans="1:1">
      <c r="A130" s="98"/>
    </row>
    <row r="131" spans="1:1">
      <c r="A131" s="98"/>
    </row>
    <row r="132" spans="1:1">
      <c r="A132" s="98"/>
    </row>
    <row r="133" spans="1:1">
      <c r="A133" s="98"/>
    </row>
    <row r="134" spans="1:1">
      <c r="A134" s="98"/>
    </row>
    <row r="135" spans="1:1">
      <c r="A135" s="98"/>
    </row>
    <row r="136" spans="1:1">
      <c r="A136" s="98"/>
    </row>
    <row r="137" spans="1:1">
      <c r="A137" s="98"/>
    </row>
    <row r="138" spans="1:1">
      <c r="A138" s="98"/>
    </row>
    <row r="139" spans="1:1">
      <c r="A139" s="98"/>
    </row>
    <row r="140" spans="1:1">
      <c r="A140" s="98"/>
    </row>
    <row r="141" spans="1:1">
      <c r="A141" s="98"/>
    </row>
    <row r="142" spans="1:1">
      <c r="A142" s="98"/>
    </row>
    <row r="143" spans="1:1">
      <c r="A143" s="98"/>
    </row>
    <row r="144" spans="1:1">
      <c r="A144" s="98"/>
    </row>
    <row r="145" spans="1:1">
      <c r="A145" s="98"/>
    </row>
    <row r="146" spans="1:1">
      <c r="A146" s="98"/>
    </row>
    <row r="147" spans="1:1">
      <c r="A147" s="98"/>
    </row>
    <row r="148" spans="1:1">
      <c r="A148" s="98"/>
    </row>
    <row r="149" spans="1:1">
      <c r="A149" s="98"/>
    </row>
    <row r="150" spans="1:1">
      <c r="A150" s="98"/>
    </row>
    <row r="151" spans="1:1">
      <c r="A151" s="98"/>
    </row>
    <row r="152" spans="1:1">
      <c r="A152" s="98"/>
    </row>
    <row r="153" spans="1:1">
      <c r="A153" s="98"/>
    </row>
    <row r="154" spans="1:1">
      <c r="A154" s="98"/>
    </row>
    <row r="155" spans="1:1">
      <c r="A155" s="98"/>
    </row>
    <row r="156" spans="1:1">
      <c r="A156" s="98"/>
    </row>
    <row r="157" spans="1:1">
      <c r="A157" s="98"/>
    </row>
    <row r="158" spans="1:1">
      <c r="A158" s="98"/>
    </row>
    <row r="159" spans="1:1">
      <c r="A159" s="98"/>
    </row>
    <row r="160" spans="1:1">
      <c r="A160" s="98"/>
    </row>
    <row r="161" spans="1:1">
      <c r="A161" s="98"/>
    </row>
    <row r="162" spans="1:1">
      <c r="A162" s="98"/>
    </row>
    <row r="163" spans="1:1">
      <c r="A163" s="98"/>
    </row>
    <row r="164" spans="1:1">
      <c r="A164" s="98"/>
    </row>
    <row r="165" spans="1:1">
      <c r="A165" s="98"/>
    </row>
    <row r="166" spans="1:1">
      <c r="A166" s="98"/>
    </row>
    <row r="167" spans="1:1">
      <c r="A167" s="98"/>
    </row>
    <row r="168" spans="1:1">
      <c r="A168" s="98"/>
    </row>
    <row r="169" spans="1:1">
      <c r="A169" s="98"/>
    </row>
    <row r="170" spans="1:1">
      <c r="A170" s="98"/>
    </row>
    <row r="171" spans="1:1">
      <c r="A171" s="98"/>
    </row>
    <row r="172" spans="1:1">
      <c r="A172" s="98"/>
    </row>
    <row r="173" spans="1:1">
      <c r="A173" s="98"/>
    </row>
    <row r="174" spans="1:1">
      <c r="A174" s="98"/>
    </row>
    <row r="175" spans="1:1">
      <c r="A175" s="98"/>
    </row>
    <row r="176" spans="1:1">
      <c r="A176" s="98"/>
    </row>
    <row r="177" spans="1:1">
      <c r="A177" s="98"/>
    </row>
    <row r="178" spans="1:1">
      <c r="A178" s="98"/>
    </row>
    <row r="179" spans="1:1">
      <c r="A179" s="98"/>
    </row>
    <row r="180" spans="1:1">
      <c r="A180" s="98"/>
    </row>
    <row r="181" spans="1:1">
      <c r="A181" s="98"/>
    </row>
    <row r="182" spans="1:1">
      <c r="A182" s="98"/>
    </row>
    <row r="183" spans="1:1">
      <c r="A183" s="98"/>
    </row>
    <row r="184" spans="1:1">
      <c r="A184" s="98"/>
    </row>
    <row r="185" spans="1:1">
      <c r="A185" s="98"/>
    </row>
    <row r="186" spans="1:1">
      <c r="A186" s="98"/>
    </row>
    <row r="187" spans="1:1">
      <c r="A187" s="98"/>
    </row>
    <row r="188" spans="1:1">
      <c r="A188" s="98"/>
    </row>
    <row r="189" spans="1:1">
      <c r="A189" s="98"/>
    </row>
    <row r="190" spans="1:1">
      <c r="A190" s="98"/>
    </row>
    <row r="191" spans="1:1">
      <c r="A191" s="98"/>
    </row>
    <row r="192" spans="1:1">
      <c r="A192" s="98"/>
    </row>
    <row r="193" spans="1:1">
      <c r="A193" s="98"/>
    </row>
    <row r="194" spans="1:1">
      <c r="A194" s="98"/>
    </row>
    <row r="195" spans="1:1">
      <c r="A195" s="98"/>
    </row>
    <row r="196" spans="1:1">
      <c r="A196" s="98"/>
    </row>
    <row r="197" spans="1:1">
      <c r="A197" s="98"/>
    </row>
    <row r="198" spans="1:1">
      <c r="A198" s="98"/>
    </row>
    <row r="199" spans="1:1">
      <c r="A199" s="98"/>
    </row>
    <row r="200" spans="1:1">
      <c r="A200" s="98"/>
    </row>
    <row r="201" spans="1:1">
      <c r="A201" s="98"/>
    </row>
    <row r="202" spans="1:1">
      <c r="A202" s="98"/>
    </row>
    <row r="203" spans="1:1">
      <c r="A203" s="98"/>
    </row>
    <row r="204" spans="1:1">
      <c r="A204" s="98"/>
    </row>
    <row r="205" spans="1:1">
      <c r="A205" s="98"/>
    </row>
    <row r="206" spans="1:1">
      <c r="A206" s="98"/>
    </row>
    <row r="207" spans="1:1">
      <c r="A207" s="98"/>
    </row>
    <row r="208" spans="1:1">
      <c r="A208" s="98"/>
    </row>
    <row r="209" spans="1:1">
      <c r="A209" s="98"/>
    </row>
    <row r="210" spans="1:1">
      <c r="A210" s="98"/>
    </row>
    <row r="211" spans="1:1">
      <c r="A211" s="98"/>
    </row>
    <row r="212" spans="1:1">
      <c r="A212" s="98"/>
    </row>
    <row r="213" spans="1:1">
      <c r="A213" s="98"/>
    </row>
    <row r="214" spans="1:1">
      <c r="A214" s="98"/>
    </row>
    <row r="215" spans="1:1">
      <c r="A215" s="98"/>
    </row>
    <row r="216" spans="1:1">
      <c r="A216" s="98"/>
    </row>
    <row r="217" spans="1:1">
      <c r="A217" s="98"/>
    </row>
    <row r="218" spans="1:1">
      <c r="A218" s="98"/>
    </row>
    <row r="219" spans="1:1">
      <c r="A219" s="98"/>
    </row>
    <row r="220" spans="1:1">
      <c r="A220" s="98"/>
    </row>
    <row r="221" spans="1:1">
      <c r="A221" s="98"/>
    </row>
    <row r="222" spans="1:1">
      <c r="A222" s="98"/>
    </row>
    <row r="223" spans="1:1">
      <c r="A223" s="98"/>
    </row>
    <row r="224" spans="1:1">
      <c r="A224" s="98"/>
    </row>
    <row r="225" spans="1:1">
      <c r="A225" s="98"/>
    </row>
    <row r="226" spans="1:1">
      <c r="A226" s="98"/>
    </row>
    <row r="227" spans="1:1">
      <c r="A227" s="98"/>
    </row>
    <row r="228" spans="1:1">
      <c r="A228" s="98"/>
    </row>
    <row r="229" spans="1:1">
      <c r="A229" s="98"/>
    </row>
    <row r="230" spans="1:1">
      <c r="A230" s="98"/>
    </row>
    <row r="231" spans="1:1">
      <c r="A231" s="98"/>
    </row>
    <row r="232" spans="1:1">
      <c r="A232" s="98"/>
    </row>
    <row r="233" spans="1:1">
      <c r="A233" s="98"/>
    </row>
    <row r="234" spans="1:1">
      <c r="A234" s="98"/>
    </row>
    <row r="235" spans="1:1">
      <c r="A235" s="98"/>
    </row>
    <row r="236" spans="1:1">
      <c r="A236" s="98"/>
    </row>
    <row r="237" spans="1:1">
      <c r="A237" s="98"/>
    </row>
  </sheetData>
  <mergeCells count="12">
    <mergeCell ref="C14:D14"/>
    <mergeCell ref="G14:I14"/>
    <mergeCell ref="C15:D15"/>
    <mergeCell ref="G15:I15"/>
    <mergeCell ref="A2:H2"/>
    <mergeCell ref="A4:A5"/>
    <mergeCell ref="B4:B5"/>
    <mergeCell ref="C4:C5"/>
    <mergeCell ref="D4:D5"/>
    <mergeCell ref="E4:E5"/>
    <mergeCell ref="F4:F5"/>
    <mergeCell ref="G4:J4"/>
  </mergeCells>
  <pageMargins left="0.59055118110236227" right="0.59055118110236227" top="0.98425196850393704" bottom="0.59055118110236227" header="0" footer="0"/>
  <pageSetup paperSize="9" scale="75" orientation="landscape" r:id="rId1"/>
  <ignoredErrors>
    <ignoredError sqref="F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324"/>
  <sheetViews>
    <sheetView view="pageBreakPreview" topLeftCell="A61" zoomScale="75" zoomScaleNormal="75" zoomScaleSheetLayoutView="75" workbookViewId="0">
      <selection activeCell="D91" sqref="D91"/>
    </sheetView>
  </sheetViews>
  <sheetFormatPr defaultRowHeight="20.25"/>
  <cols>
    <col min="1" max="1" width="86.5703125" style="266" customWidth="1"/>
    <col min="2" max="2" width="14.85546875" style="267" customWidth="1"/>
    <col min="3" max="3" width="18.140625" style="267" customWidth="1"/>
    <col min="4" max="4" width="18" style="267" customWidth="1"/>
    <col min="5" max="5" width="18.5703125" style="267" customWidth="1"/>
    <col min="6" max="6" width="19.140625" style="266" customWidth="1"/>
    <col min="7" max="7" width="18" style="266" customWidth="1"/>
    <col min="8" max="8" width="18.42578125" style="266" customWidth="1"/>
    <col min="9" max="9" width="18.5703125" style="266" customWidth="1"/>
    <col min="10" max="10" width="18.140625" style="266" customWidth="1"/>
    <col min="11" max="11" width="25.28515625" style="266" customWidth="1"/>
    <col min="12" max="16384" width="9.140625" style="266"/>
  </cols>
  <sheetData>
    <row r="1" spans="1:11">
      <c r="K1" s="268" t="s">
        <v>356</v>
      </c>
    </row>
    <row r="2" spans="1:11" ht="22.5">
      <c r="A2" s="530" t="s">
        <v>169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</row>
    <row r="3" spans="1:11" ht="26.25" customHeight="1">
      <c r="A3" s="269"/>
      <c r="B3" s="270"/>
      <c r="C3" s="269"/>
      <c r="D3" s="269"/>
      <c r="E3" s="270"/>
      <c r="F3" s="269"/>
      <c r="G3" s="269"/>
      <c r="H3" s="269"/>
      <c r="I3" s="269"/>
      <c r="J3" s="271" t="s">
        <v>361</v>
      </c>
    </row>
    <row r="4" spans="1:11" ht="36" customHeight="1">
      <c r="A4" s="531" t="s">
        <v>164</v>
      </c>
      <c r="B4" s="532" t="s">
        <v>17</v>
      </c>
      <c r="C4" s="533" t="s">
        <v>576</v>
      </c>
      <c r="D4" s="533" t="s">
        <v>577</v>
      </c>
      <c r="E4" s="535" t="s">
        <v>573</v>
      </c>
      <c r="F4" s="533" t="s">
        <v>578</v>
      </c>
      <c r="G4" s="532" t="s">
        <v>334</v>
      </c>
      <c r="H4" s="532"/>
      <c r="I4" s="532"/>
      <c r="J4" s="532"/>
      <c r="K4" s="532" t="s">
        <v>154</v>
      </c>
    </row>
    <row r="5" spans="1:11" ht="72" customHeight="1">
      <c r="A5" s="531"/>
      <c r="B5" s="532"/>
      <c r="C5" s="534"/>
      <c r="D5" s="534"/>
      <c r="E5" s="536"/>
      <c r="F5" s="534"/>
      <c r="G5" s="272" t="s">
        <v>127</v>
      </c>
      <c r="H5" s="272" t="s">
        <v>128</v>
      </c>
      <c r="I5" s="272" t="s">
        <v>129</v>
      </c>
      <c r="J5" s="272" t="s">
        <v>63</v>
      </c>
      <c r="K5" s="532"/>
    </row>
    <row r="6" spans="1:11" ht="30.75" customHeight="1">
      <c r="A6" s="437">
        <v>1</v>
      </c>
      <c r="B6" s="438">
        <v>2</v>
      </c>
      <c r="C6" s="438">
        <v>3</v>
      </c>
      <c r="D6" s="438">
        <v>4</v>
      </c>
      <c r="E6" s="438">
        <v>5</v>
      </c>
      <c r="F6" s="438">
        <v>6</v>
      </c>
      <c r="G6" s="438">
        <v>7</v>
      </c>
      <c r="H6" s="438">
        <v>8</v>
      </c>
      <c r="I6" s="438">
        <v>9</v>
      </c>
      <c r="J6" s="438">
        <v>10</v>
      </c>
      <c r="K6" s="438">
        <v>11</v>
      </c>
    </row>
    <row r="7" spans="1:11" s="273" customFormat="1" ht="33" customHeight="1">
      <c r="A7" s="526" t="s">
        <v>168</v>
      </c>
      <c r="B7" s="527"/>
      <c r="C7" s="527"/>
      <c r="D7" s="527"/>
      <c r="E7" s="527"/>
      <c r="F7" s="527"/>
      <c r="G7" s="527"/>
      <c r="H7" s="527"/>
      <c r="I7" s="527"/>
      <c r="J7" s="527"/>
      <c r="K7" s="528"/>
    </row>
    <row r="8" spans="1:11" s="273" customFormat="1" ht="29.25" customHeight="1">
      <c r="A8" s="274" t="s">
        <v>139</v>
      </c>
      <c r="B8" s="275">
        <v>1000</v>
      </c>
      <c r="C8" s="387">
        <v>32310</v>
      </c>
      <c r="D8" s="218">
        <v>43813</v>
      </c>
      <c r="E8" s="218">
        <v>37756</v>
      </c>
      <c r="F8" s="218">
        <f>SUM(G8:J8)</f>
        <v>41938</v>
      </c>
      <c r="G8" s="218">
        <v>10801</v>
      </c>
      <c r="H8" s="218">
        <v>10285</v>
      </c>
      <c r="I8" s="218">
        <v>10213</v>
      </c>
      <c r="J8" s="218">
        <v>10639</v>
      </c>
      <c r="K8" s="276"/>
    </row>
    <row r="9" spans="1:11" s="273" customFormat="1" ht="29.25" customHeight="1">
      <c r="A9" s="274" t="s">
        <v>120</v>
      </c>
      <c r="B9" s="275">
        <v>1010</v>
      </c>
      <c r="C9" s="387">
        <f>SUM(C10:C17)</f>
        <v>-31551</v>
      </c>
      <c r="D9" s="202">
        <f>SUM(D10:D17)</f>
        <v>-38982</v>
      </c>
      <c r="E9" s="202">
        <f>SUM(E10:E17)</f>
        <v>-36180</v>
      </c>
      <c r="F9" s="202">
        <f>SUM(G9:J9)</f>
        <v>-39412</v>
      </c>
      <c r="G9" s="202">
        <f>SUM(G10:G17)</f>
        <v>-10168</v>
      </c>
      <c r="H9" s="202">
        <f>SUM(H10:H17)</f>
        <v>-9658</v>
      </c>
      <c r="I9" s="202">
        <f>SUM(I10:I17)</f>
        <v>-9598</v>
      </c>
      <c r="J9" s="202">
        <f>SUM(J10:J17)</f>
        <v>-9988</v>
      </c>
      <c r="K9" s="276"/>
    </row>
    <row r="10" spans="1:11" s="279" customFormat="1" ht="30.75" customHeight="1">
      <c r="A10" s="277" t="s">
        <v>306</v>
      </c>
      <c r="B10" s="438">
        <v>1011</v>
      </c>
      <c r="C10" s="388">
        <v>-5131</v>
      </c>
      <c r="D10" s="130">
        <v>-7681</v>
      </c>
      <c r="E10" s="130">
        <v>-5780</v>
      </c>
      <c r="F10" s="130">
        <f>SUM(G10:J10)</f>
        <v>-6900</v>
      </c>
      <c r="G10" s="130">
        <v>-1680</v>
      </c>
      <c r="H10" s="130">
        <v>-1700</v>
      </c>
      <c r="I10" s="130">
        <v>-1720</v>
      </c>
      <c r="J10" s="130">
        <v>-1800</v>
      </c>
      <c r="K10" s="278"/>
    </row>
    <row r="11" spans="1:11" s="279" customFormat="1" ht="30.75" customHeight="1">
      <c r="A11" s="277" t="s">
        <v>444</v>
      </c>
      <c r="B11" s="438">
        <v>1012</v>
      </c>
      <c r="C11" s="388">
        <v>-1361</v>
      </c>
      <c r="D11" s="130">
        <v>-1515</v>
      </c>
      <c r="E11" s="130">
        <v>-1400</v>
      </c>
      <c r="F11" s="130">
        <f t="shared" ref="F11:F17" si="0">SUM(G11:J11)</f>
        <v>-1440</v>
      </c>
      <c r="G11" s="130">
        <v>-700</v>
      </c>
      <c r="H11" s="130">
        <v>-200</v>
      </c>
      <c r="I11" s="130">
        <v>-140</v>
      </c>
      <c r="J11" s="130">
        <v>-400</v>
      </c>
      <c r="K11" s="278"/>
    </row>
    <row r="12" spans="1:11" s="279" customFormat="1" ht="30.75" customHeight="1">
      <c r="A12" s="277" t="s">
        <v>307</v>
      </c>
      <c r="B12" s="438">
        <v>1013</v>
      </c>
      <c r="C12" s="388">
        <v>-1035</v>
      </c>
      <c r="D12" s="130">
        <v>-1114</v>
      </c>
      <c r="E12" s="130">
        <v>-2080</v>
      </c>
      <c r="F12" s="130">
        <f t="shared" si="0"/>
        <v>-2080</v>
      </c>
      <c r="G12" s="130">
        <v>-540</v>
      </c>
      <c r="H12" s="130">
        <v>-510</v>
      </c>
      <c r="I12" s="130">
        <v>-490</v>
      </c>
      <c r="J12" s="130">
        <v>-540</v>
      </c>
      <c r="K12" s="278"/>
    </row>
    <row r="13" spans="1:11" s="279" customFormat="1" ht="30.75" customHeight="1">
      <c r="A13" s="277" t="s">
        <v>5</v>
      </c>
      <c r="B13" s="438">
        <v>1014</v>
      </c>
      <c r="C13" s="388">
        <v>-16115</v>
      </c>
      <c r="D13" s="130">
        <v>-20160</v>
      </c>
      <c r="E13" s="130">
        <v>-18300</v>
      </c>
      <c r="F13" s="130">
        <f t="shared" si="0"/>
        <v>-20160</v>
      </c>
      <c r="G13" s="130">
        <v>-5040</v>
      </c>
      <c r="H13" s="130">
        <v>-5040</v>
      </c>
      <c r="I13" s="130">
        <v>-5040</v>
      </c>
      <c r="J13" s="130">
        <v>-5040</v>
      </c>
      <c r="K13" s="278"/>
    </row>
    <row r="14" spans="1:11" s="279" customFormat="1" ht="30.75" customHeight="1">
      <c r="A14" s="277" t="s">
        <v>6</v>
      </c>
      <c r="B14" s="438">
        <v>1015</v>
      </c>
      <c r="C14" s="388">
        <v>-3253</v>
      </c>
      <c r="D14" s="130">
        <v>-4192</v>
      </c>
      <c r="E14" s="130">
        <v>-3825</v>
      </c>
      <c r="F14" s="130">
        <f t="shared" si="0"/>
        <v>-4192</v>
      </c>
      <c r="G14" s="130">
        <v>-1048</v>
      </c>
      <c r="H14" s="130">
        <v>-1048</v>
      </c>
      <c r="I14" s="130">
        <v>-1048</v>
      </c>
      <c r="J14" s="130">
        <v>-1048</v>
      </c>
      <c r="K14" s="278"/>
    </row>
    <row r="15" spans="1:11" s="279" customFormat="1" ht="64.5" customHeight="1">
      <c r="A15" s="277" t="s">
        <v>308</v>
      </c>
      <c r="B15" s="438">
        <v>1016</v>
      </c>
      <c r="C15" s="388">
        <v>-533</v>
      </c>
      <c r="D15" s="130">
        <v>-440</v>
      </c>
      <c r="E15" s="130">
        <v>-540</v>
      </c>
      <c r="F15" s="130">
        <f t="shared" si="0"/>
        <v>-560</v>
      </c>
      <c r="G15" s="130">
        <v>-140</v>
      </c>
      <c r="H15" s="130">
        <v>-140</v>
      </c>
      <c r="I15" s="130">
        <v>-140</v>
      </c>
      <c r="J15" s="130">
        <v>-140</v>
      </c>
      <c r="K15" s="278"/>
    </row>
    <row r="16" spans="1:11" s="279" customFormat="1" ht="30" customHeight="1">
      <c r="A16" s="277" t="s">
        <v>309</v>
      </c>
      <c r="B16" s="438">
        <v>1017</v>
      </c>
      <c r="C16" s="388">
        <v>-2549</v>
      </c>
      <c r="D16" s="130">
        <v>-2480</v>
      </c>
      <c r="E16" s="130">
        <v>-2550</v>
      </c>
      <c r="F16" s="130">
        <f t="shared" si="0"/>
        <v>-2480</v>
      </c>
      <c r="G16" s="130">
        <v>-620</v>
      </c>
      <c r="H16" s="130">
        <v>-620</v>
      </c>
      <c r="I16" s="130">
        <v>-620</v>
      </c>
      <c r="J16" s="130">
        <v>-620</v>
      </c>
      <c r="K16" s="278"/>
    </row>
    <row r="17" spans="1:11" s="279" customFormat="1" ht="30.75" customHeight="1">
      <c r="A17" s="277" t="s">
        <v>310</v>
      </c>
      <c r="B17" s="438">
        <v>1018</v>
      </c>
      <c r="C17" s="388">
        <v>-1574</v>
      </c>
      <c r="D17" s="130">
        <v>-1400</v>
      </c>
      <c r="E17" s="130">
        <v>-1705</v>
      </c>
      <c r="F17" s="130">
        <f t="shared" si="0"/>
        <v>-1600</v>
      </c>
      <c r="G17" s="130">
        <v>-400</v>
      </c>
      <c r="H17" s="130">
        <v>-400</v>
      </c>
      <c r="I17" s="130">
        <v>-400</v>
      </c>
      <c r="J17" s="130">
        <v>-400</v>
      </c>
      <c r="K17" s="278"/>
    </row>
    <row r="18" spans="1:11" s="273" customFormat="1" ht="29.25" customHeight="1">
      <c r="A18" s="274" t="s">
        <v>22</v>
      </c>
      <c r="B18" s="275">
        <v>1020</v>
      </c>
      <c r="C18" s="387">
        <f>SUM(C8,C9)</f>
        <v>759</v>
      </c>
      <c r="D18" s="356">
        <f>SUM(D8,D9)</f>
        <v>4831</v>
      </c>
      <c r="E18" s="458">
        <f t="shared" ref="E18" si="1">SUM(E8,E9)</f>
        <v>1576</v>
      </c>
      <c r="F18" s="458">
        <f t="shared" ref="F18:J18" si="2">SUM(F8,F9)</f>
        <v>2526</v>
      </c>
      <c r="G18" s="458">
        <f t="shared" si="2"/>
        <v>633</v>
      </c>
      <c r="H18" s="458">
        <f t="shared" si="2"/>
        <v>627</v>
      </c>
      <c r="I18" s="458">
        <f t="shared" si="2"/>
        <v>615</v>
      </c>
      <c r="J18" s="458">
        <f t="shared" si="2"/>
        <v>651</v>
      </c>
      <c r="K18" s="276"/>
    </row>
    <row r="19" spans="1:11" s="279" customFormat="1" ht="30.75" customHeight="1">
      <c r="A19" s="274" t="s">
        <v>150</v>
      </c>
      <c r="B19" s="280">
        <v>1030</v>
      </c>
      <c r="C19" s="387">
        <f>SUM(C20:C37,C39)</f>
        <v>-3599</v>
      </c>
      <c r="D19" s="387">
        <f>SUM(D20:D37,D39)</f>
        <v>-5871</v>
      </c>
      <c r="E19" s="458">
        <f>SUM(E20:E37,E39)</f>
        <v>-4555</v>
      </c>
      <c r="F19" s="458">
        <f t="shared" ref="F19:F39" si="3">SUM(G19:J19)</f>
        <v>-5936</v>
      </c>
      <c r="G19" s="458">
        <f>SUM(G20:G37,G39)</f>
        <v>-1466</v>
      </c>
      <c r="H19" s="458">
        <f>SUM(H20:H37,H39)</f>
        <v>-1468</v>
      </c>
      <c r="I19" s="458">
        <f>SUM(I20:I37,I39)</f>
        <v>-1467</v>
      </c>
      <c r="J19" s="458">
        <f>SUM(J20:J37,J39)</f>
        <v>-1535</v>
      </c>
      <c r="K19" s="276"/>
    </row>
    <row r="20" spans="1:11" s="279" customFormat="1" ht="42.75" customHeight="1">
      <c r="A20" s="277" t="s">
        <v>88</v>
      </c>
      <c r="B20" s="438">
        <v>1031</v>
      </c>
      <c r="C20" s="382" t="s">
        <v>200</v>
      </c>
      <c r="D20" s="135">
        <v>0</v>
      </c>
      <c r="E20" s="131" t="s">
        <v>200</v>
      </c>
      <c r="F20" s="456">
        <f t="shared" si="3"/>
        <v>0</v>
      </c>
      <c r="G20" s="131" t="s">
        <v>200</v>
      </c>
      <c r="H20" s="131" t="s">
        <v>200</v>
      </c>
      <c r="I20" s="131" t="s">
        <v>200</v>
      </c>
      <c r="J20" s="131" t="s">
        <v>200</v>
      </c>
      <c r="K20" s="278"/>
    </row>
    <row r="21" spans="1:11" s="279" customFormat="1" ht="30.75" customHeight="1">
      <c r="A21" s="277" t="s">
        <v>140</v>
      </c>
      <c r="B21" s="438">
        <v>1032</v>
      </c>
      <c r="C21" s="382">
        <v>-60</v>
      </c>
      <c r="D21" s="135">
        <v>-60</v>
      </c>
      <c r="E21" s="131">
        <v>-60</v>
      </c>
      <c r="F21" s="456">
        <f t="shared" si="3"/>
        <v>-60</v>
      </c>
      <c r="G21" s="131">
        <v>-15</v>
      </c>
      <c r="H21" s="131">
        <v>-15</v>
      </c>
      <c r="I21" s="131">
        <v>-15</v>
      </c>
      <c r="J21" s="131">
        <v>-15</v>
      </c>
      <c r="K21" s="278"/>
    </row>
    <row r="22" spans="1:11" s="279" customFormat="1" ht="30.75" customHeight="1">
      <c r="A22" s="277" t="s">
        <v>21</v>
      </c>
      <c r="B22" s="438">
        <v>1033</v>
      </c>
      <c r="C22" s="382" t="s">
        <v>200</v>
      </c>
      <c r="D22" s="135">
        <v>0</v>
      </c>
      <c r="E22" s="131" t="s">
        <v>200</v>
      </c>
      <c r="F22" s="456">
        <f t="shared" si="3"/>
        <v>0</v>
      </c>
      <c r="G22" s="131" t="s">
        <v>200</v>
      </c>
      <c r="H22" s="131" t="s">
        <v>200</v>
      </c>
      <c r="I22" s="131" t="s">
        <v>200</v>
      </c>
      <c r="J22" s="131" t="s">
        <v>200</v>
      </c>
      <c r="K22" s="278"/>
    </row>
    <row r="23" spans="1:11" s="279" customFormat="1" ht="30.75" customHeight="1">
      <c r="A23" s="277" t="s">
        <v>31</v>
      </c>
      <c r="B23" s="438">
        <v>1034</v>
      </c>
      <c r="C23" s="382" t="s">
        <v>200</v>
      </c>
      <c r="D23" s="135">
        <v>0</v>
      </c>
      <c r="E23" s="131" t="s">
        <v>200</v>
      </c>
      <c r="F23" s="456">
        <f t="shared" si="3"/>
        <v>0</v>
      </c>
      <c r="G23" s="131" t="s">
        <v>200</v>
      </c>
      <c r="H23" s="131" t="s">
        <v>200</v>
      </c>
      <c r="I23" s="131" t="s">
        <v>200</v>
      </c>
      <c r="J23" s="131" t="s">
        <v>200</v>
      </c>
      <c r="K23" s="278"/>
    </row>
    <row r="24" spans="1:11" s="279" customFormat="1" ht="30.75" customHeight="1">
      <c r="A24" s="277" t="s">
        <v>32</v>
      </c>
      <c r="B24" s="438">
        <v>1035</v>
      </c>
      <c r="C24" s="382">
        <v>-64</v>
      </c>
      <c r="D24" s="135">
        <v>-60</v>
      </c>
      <c r="E24" s="131">
        <v>-65</v>
      </c>
      <c r="F24" s="456">
        <f t="shared" si="3"/>
        <v>-60</v>
      </c>
      <c r="G24" s="131">
        <v>-15</v>
      </c>
      <c r="H24" s="131">
        <v>-15</v>
      </c>
      <c r="I24" s="131">
        <v>-15</v>
      </c>
      <c r="J24" s="131">
        <v>-15</v>
      </c>
      <c r="K24" s="278"/>
    </row>
    <row r="25" spans="1:11" s="279" customFormat="1" ht="30.75" customHeight="1">
      <c r="A25" s="277" t="s">
        <v>33</v>
      </c>
      <c r="B25" s="438">
        <v>1036</v>
      </c>
      <c r="C25" s="382">
        <v>-2309</v>
      </c>
      <c r="D25" s="135">
        <v>-4075</v>
      </c>
      <c r="E25" s="131">
        <v>-2980</v>
      </c>
      <c r="F25" s="456">
        <f t="shared" si="3"/>
        <v>-4075</v>
      </c>
      <c r="G25" s="131">
        <v>-1005</v>
      </c>
      <c r="H25" s="131">
        <v>-1005</v>
      </c>
      <c r="I25" s="131">
        <v>-1005</v>
      </c>
      <c r="J25" s="131">
        <v>-1060</v>
      </c>
      <c r="K25" s="278"/>
    </row>
    <row r="26" spans="1:11" s="279" customFormat="1" ht="30.75" customHeight="1">
      <c r="A26" s="277" t="s">
        <v>34</v>
      </c>
      <c r="B26" s="438">
        <v>1037</v>
      </c>
      <c r="C26" s="382">
        <v>-470</v>
      </c>
      <c r="D26" s="135">
        <v>-818</v>
      </c>
      <c r="E26" s="131">
        <v>-608</v>
      </c>
      <c r="F26" s="456">
        <f t="shared" si="3"/>
        <v>-818</v>
      </c>
      <c r="G26" s="131">
        <v>-201</v>
      </c>
      <c r="H26" s="131">
        <v>-201</v>
      </c>
      <c r="I26" s="131">
        <v>-201</v>
      </c>
      <c r="J26" s="131">
        <v>-215</v>
      </c>
      <c r="K26" s="278"/>
    </row>
    <row r="27" spans="1:11" s="279" customFormat="1" ht="47.25" customHeight="1">
      <c r="A27" s="277" t="s">
        <v>35</v>
      </c>
      <c r="B27" s="281">
        <v>1038</v>
      </c>
      <c r="C27" s="382">
        <v>-114</v>
      </c>
      <c r="D27" s="135">
        <v>-120</v>
      </c>
      <c r="E27" s="131">
        <v>-118</v>
      </c>
      <c r="F27" s="456">
        <f t="shared" si="3"/>
        <v>-120</v>
      </c>
      <c r="G27" s="131">
        <v>-30</v>
      </c>
      <c r="H27" s="131">
        <v>-30</v>
      </c>
      <c r="I27" s="131">
        <v>-30</v>
      </c>
      <c r="J27" s="131">
        <v>-30</v>
      </c>
      <c r="K27" s="278"/>
    </row>
    <row r="28" spans="1:11" s="279" customFormat="1" ht="51" customHeight="1">
      <c r="A28" s="277" t="s">
        <v>36</v>
      </c>
      <c r="B28" s="281">
        <v>1039</v>
      </c>
      <c r="C28" s="382" t="s">
        <v>200</v>
      </c>
      <c r="D28" s="135">
        <v>0</v>
      </c>
      <c r="E28" s="131" t="s">
        <v>200</v>
      </c>
      <c r="F28" s="456">
        <f t="shared" si="3"/>
        <v>0</v>
      </c>
      <c r="G28" s="131" t="s">
        <v>200</v>
      </c>
      <c r="H28" s="131" t="s">
        <v>200</v>
      </c>
      <c r="I28" s="131" t="s">
        <v>200</v>
      </c>
      <c r="J28" s="131" t="s">
        <v>200</v>
      </c>
      <c r="K28" s="278"/>
    </row>
    <row r="29" spans="1:11" s="279" customFormat="1" ht="36" customHeight="1">
      <c r="A29" s="277" t="s">
        <v>37</v>
      </c>
      <c r="B29" s="438">
        <v>1040</v>
      </c>
      <c r="C29" s="382">
        <v>-1</v>
      </c>
      <c r="D29" s="135">
        <v>-1</v>
      </c>
      <c r="E29" s="131">
        <v>-1</v>
      </c>
      <c r="F29" s="456">
        <f t="shared" si="3"/>
        <v>-1</v>
      </c>
      <c r="G29" s="131" t="s">
        <v>200</v>
      </c>
      <c r="H29" s="131" t="s">
        <v>200</v>
      </c>
      <c r="I29" s="131">
        <v>-1</v>
      </c>
      <c r="J29" s="131" t="s">
        <v>200</v>
      </c>
      <c r="K29" s="278"/>
    </row>
    <row r="30" spans="1:11" s="279" customFormat="1" ht="30.75" customHeight="1">
      <c r="A30" s="277" t="s">
        <v>38</v>
      </c>
      <c r="B30" s="438">
        <v>1041</v>
      </c>
      <c r="C30" s="382">
        <v>-3</v>
      </c>
      <c r="D30" s="135">
        <v>-1</v>
      </c>
      <c r="E30" s="131">
        <v>-1</v>
      </c>
      <c r="F30" s="456">
        <f t="shared" si="3"/>
        <v>-1</v>
      </c>
      <c r="G30" s="131" t="s">
        <v>200</v>
      </c>
      <c r="H30" s="131">
        <v>-1</v>
      </c>
      <c r="I30" s="131" t="s">
        <v>200</v>
      </c>
      <c r="J30" s="131" t="s">
        <v>200</v>
      </c>
      <c r="K30" s="278"/>
    </row>
    <row r="31" spans="1:11" s="279" customFormat="1" ht="30.75" customHeight="1">
      <c r="A31" s="277" t="s">
        <v>39</v>
      </c>
      <c r="B31" s="438">
        <v>1042</v>
      </c>
      <c r="C31" s="382">
        <v>-33</v>
      </c>
      <c r="D31" s="135">
        <v>-60</v>
      </c>
      <c r="E31" s="131">
        <v>-45</v>
      </c>
      <c r="F31" s="456">
        <f t="shared" si="3"/>
        <v>-60</v>
      </c>
      <c r="G31" s="131">
        <v>-15</v>
      </c>
      <c r="H31" s="131">
        <v>-15</v>
      </c>
      <c r="I31" s="131">
        <v>-15</v>
      </c>
      <c r="J31" s="131">
        <v>-15</v>
      </c>
      <c r="K31" s="278"/>
    </row>
    <row r="32" spans="1:11" s="279" customFormat="1" ht="30.75" customHeight="1">
      <c r="A32" s="277" t="s">
        <v>55</v>
      </c>
      <c r="B32" s="438">
        <v>1043</v>
      </c>
      <c r="C32" s="382">
        <v>-55</v>
      </c>
      <c r="D32" s="135">
        <v>-100</v>
      </c>
      <c r="E32" s="131">
        <v>-15</v>
      </c>
      <c r="F32" s="456">
        <f t="shared" si="3"/>
        <v>-60</v>
      </c>
      <c r="G32" s="131">
        <v>-15</v>
      </c>
      <c r="H32" s="131">
        <v>-15</v>
      </c>
      <c r="I32" s="131">
        <v>-15</v>
      </c>
      <c r="J32" s="131">
        <v>-15</v>
      </c>
      <c r="K32" s="278"/>
    </row>
    <row r="33" spans="1:11" s="279" customFormat="1" ht="30.75" customHeight="1">
      <c r="A33" s="277" t="s">
        <v>40</v>
      </c>
      <c r="B33" s="438">
        <v>1044</v>
      </c>
      <c r="C33" s="382">
        <v>-6</v>
      </c>
      <c r="D33" s="135">
        <v>-1</v>
      </c>
      <c r="E33" s="131">
        <v>-2</v>
      </c>
      <c r="F33" s="456">
        <f t="shared" si="3"/>
        <v>-1</v>
      </c>
      <c r="G33" s="131" t="s">
        <v>200</v>
      </c>
      <c r="H33" s="131">
        <v>-1</v>
      </c>
      <c r="I33" s="131" t="s">
        <v>200</v>
      </c>
      <c r="J33" s="131" t="s">
        <v>200</v>
      </c>
      <c r="K33" s="278"/>
    </row>
    <row r="34" spans="1:11" s="279" customFormat="1" ht="30.75" customHeight="1">
      <c r="A34" s="277" t="s">
        <v>41</v>
      </c>
      <c r="B34" s="438">
        <v>1045</v>
      </c>
      <c r="C34" s="382" t="s">
        <v>200</v>
      </c>
      <c r="D34" s="135">
        <v>0</v>
      </c>
      <c r="E34" s="131" t="s">
        <v>200</v>
      </c>
      <c r="F34" s="456">
        <f t="shared" si="3"/>
        <v>0</v>
      </c>
      <c r="G34" s="131" t="s">
        <v>200</v>
      </c>
      <c r="H34" s="131" t="s">
        <v>200</v>
      </c>
      <c r="I34" s="131" t="s">
        <v>200</v>
      </c>
      <c r="J34" s="131" t="s">
        <v>200</v>
      </c>
      <c r="K34" s="278"/>
    </row>
    <row r="35" spans="1:11" s="279" customFormat="1" ht="30.75" customHeight="1">
      <c r="A35" s="277" t="s">
        <v>42</v>
      </c>
      <c r="B35" s="438">
        <v>1046</v>
      </c>
      <c r="C35" s="382" t="s">
        <v>200</v>
      </c>
      <c r="D35" s="135">
        <v>0</v>
      </c>
      <c r="E35" s="131" t="s">
        <v>200</v>
      </c>
      <c r="F35" s="456">
        <f t="shared" si="3"/>
        <v>0</v>
      </c>
      <c r="G35" s="131" t="s">
        <v>200</v>
      </c>
      <c r="H35" s="131" t="s">
        <v>200</v>
      </c>
      <c r="I35" s="131" t="s">
        <v>200</v>
      </c>
      <c r="J35" s="131" t="s">
        <v>200</v>
      </c>
      <c r="K35" s="278"/>
    </row>
    <row r="36" spans="1:11" s="279" customFormat="1" ht="30.75" customHeight="1">
      <c r="A36" s="277" t="s">
        <v>43</v>
      </c>
      <c r="B36" s="438">
        <v>1047</v>
      </c>
      <c r="C36" s="382">
        <v>-1</v>
      </c>
      <c r="D36" s="135">
        <v>-60</v>
      </c>
      <c r="E36" s="131">
        <v>-15</v>
      </c>
      <c r="F36" s="456">
        <f t="shared" si="3"/>
        <v>-60</v>
      </c>
      <c r="G36" s="131">
        <v>-15</v>
      </c>
      <c r="H36" s="131">
        <v>-15</v>
      </c>
      <c r="I36" s="131">
        <v>-15</v>
      </c>
      <c r="J36" s="131">
        <v>-15</v>
      </c>
      <c r="K36" s="278"/>
    </row>
    <row r="37" spans="1:11" s="279" customFormat="1" ht="57" customHeight="1">
      <c r="A37" s="277" t="s">
        <v>67</v>
      </c>
      <c r="B37" s="438">
        <v>1048</v>
      </c>
      <c r="C37" s="388">
        <v>-9</v>
      </c>
      <c r="D37" s="135">
        <v>-20</v>
      </c>
      <c r="E37" s="131">
        <v>-15</v>
      </c>
      <c r="F37" s="456">
        <f t="shared" si="3"/>
        <v>-20</v>
      </c>
      <c r="G37" s="131">
        <v>-5</v>
      </c>
      <c r="H37" s="131">
        <v>-5</v>
      </c>
      <c r="I37" s="131">
        <v>-5</v>
      </c>
      <c r="J37" s="131">
        <v>-5</v>
      </c>
      <c r="K37" s="278"/>
    </row>
    <row r="38" spans="1:11" s="279" customFormat="1" ht="30.75" customHeight="1">
      <c r="A38" s="277" t="s">
        <v>44</v>
      </c>
      <c r="B38" s="438" t="s">
        <v>391</v>
      </c>
      <c r="C38" s="382" t="s">
        <v>200</v>
      </c>
      <c r="D38" s="135">
        <v>0</v>
      </c>
      <c r="E38" s="131" t="s">
        <v>200</v>
      </c>
      <c r="F38" s="456">
        <f t="shared" si="3"/>
        <v>0</v>
      </c>
      <c r="G38" s="131" t="s">
        <v>200</v>
      </c>
      <c r="H38" s="131" t="s">
        <v>200</v>
      </c>
      <c r="I38" s="131" t="s">
        <v>200</v>
      </c>
      <c r="J38" s="131" t="s">
        <v>200</v>
      </c>
      <c r="K38" s="278"/>
    </row>
    <row r="39" spans="1:11" s="279" customFormat="1" ht="30.75" customHeight="1">
      <c r="A39" s="277" t="s">
        <v>89</v>
      </c>
      <c r="B39" s="438">
        <v>1049</v>
      </c>
      <c r="C39" s="388">
        <v>-474</v>
      </c>
      <c r="D39" s="135">
        <v>-495</v>
      </c>
      <c r="E39" s="131">
        <v>-630</v>
      </c>
      <c r="F39" s="456">
        <f t="shared" si="3"/>
        <v>-600</v>
      </c>
      <c r="G39" s="131">
        <v>-150</v>
      </c>
      <c r="H39" s="131">
        <v>-150</v>
      </c>
      <c r="I39" s="131">
        <v>-150</v>
      </c>
      <c r="J39" s="131">
        <v>-150</v>
      </c>
      <c r="K39" s="278"/>
    </row>
    <row r="40" spans="1:11" s="279" customFormat="1" ht="30.75" customHeight="1">
      <c r="A40" s="274" t="s">
        <v>151</v>
      </c>
      <c r="B40" s="280">
        <v>1060</v>
      </c>
      <c r="C40" s="387">
        <f>SUM(C41:C47)</f>
        <v>-75</v>
      </c>
      <c r="D40" s="387">
        <f>SUM(D41:D47)</f>
        <v>-80</v>
      </c>
      <c r="E40" s="458">
        <f t="shared" ref="E40" si="4">SUM(E41:E47)</f>
        <v>-45</v>
      </c>
      <c r="F40" s="458">
        <f t="shared" ref="F40:F72" si="5">SUM(G40:J40)</f>
        <v>-80</v>
      </c>
      <c r="G40" s="458">
        <f t="shared" ref="G40:J40" si="6">SUM(G41:G47)</f>
        <v>-20</v>
      </c>
      <c r="H40" s="458">
        <f t="shared" si="6"/>
        <v>-21</v>
      </c>
      <c r="I40" s="458">
        <f t="shared" si="6"/>
        <v>-22</v>
      </c>
      <c r="J40" s="458">
        <f t="shared" si="6"/>
        <v>-17</v>
      </c>
      <c r="K40" s="276"/>
    </row>
    <row r="41" spans="1:11" s="279" customFormat="1" ht="30.75" customHeight="1">
      <c r="A41" s="277" t="s">
        <v>122</v>
      </c>
      <c r="B41" s="438">
        <v>1061</v>
      </c>
      <c r="C41" s="382" t="s">
        <v>200</v>
      </c>
      <c r="D41" s="282">
        <v>0</v>
      </c>
      <c r="E41" s="282" t="s">
        <v>200</v>
      </c>
      <c r="F41" s="283">
        <f t="shared" si="5"/>
        <v>0</v>
      </c>
      <c r="G41" s="282" t="s">
        <v>200</v>
      </c>
      <c r="H41" s="282" t="s">
        <v>200</v>
      </c>
      <c r="I41" s="282" t="s">
        <v>200</v>
      </c>
      <c r="J41" s="282" t="s">
        <v>200</v>
      </c>
      <c r="K41" s="278"/>
    </row>
    <row r="42" spans="1:11" s="279" customFormat="1" ht="30.75" customHeight="1">
      <c r="A42" s="277" t="s">
        <v>123</v>
      </c>
      <c r="B42" s="438">
        <v>1062</v>
      </c>
      <c r="C42" s="382" t="s">
        <v>200</v>
      </c>
      <c r="D42" s="282">
        <v>0</v>
      </c>
      <c r="E42" s="282" t="s">
        <v>200</v>
      </c>
      <c r="F42" s="283">
        <f t="shared" si="5"/>
        <v>0</v>
      </c>
      <c r="G42" s="282" t="s">
        <v>200</v>
      </c>
      <c r="H42" s="282" t="s">
        <v>200</v>
      </c>
      <c r="I42" s="282" t="s">
        <v>200</v>
      </c>
      <c r="J42" s="282" t="s">
        <v>200</v>
      </c>
      <c r="K42" s="278"/>
    </row>
    <row r="43" spans="1:11" s="279" customFormat="1" ht="30.75" customHeight="1">
      <c r="A43" s="277" t="s">
        <v>33</v>
      </c>
      <c r="B43" s="438">
        <v>1063</v>
      </c>
      <c r="C43" s="382" t="s">
        <v>200</v>
      </c>
      <c r="D43" s="282">
        <v>0</v>
      </c>
      <c r="E43" s="282" t="s">
        <v>200</v>
      </c>
      <c r="F43" s="283">
        <f t="shared" si="5"/>
        <v>0</v>
      </c>
      <c r="G43" s="282" t="s">
        <v>200</v>
      </c>
      <c r="H43" s="282" t="s">
        <v>200</v>
      </c>
      <c r="I43" s="282" t="s">
        <v>200</v>
      </c>
      <c r="J43" s="282" t="s">
        <v>200</v>
      </c>
      <c r="K43" s="278"/>
    </row>
    <row r="44" spans="1:11" s="279" customFormat="1" ht="30.75" customHeight="1">
      <c r="A44" s="277" t="s">
        <v>34</v>
      </c>
      <c r="B44" s="438">
        <v>1064</v>
      </c>
      <c r="C44" s="382" t="s">
        <v>200</v>
      </c>
      <c r="D44" s="282">
        <v>0</v>
      </c>
      <c r="E44" s="282" t="s">
        <v>200</v>
      </c>
      <c r="F44" s="283">
        <f t="shared" si="5"/>
        <v>0</v>
      </c>
      <c r="G44" s="282" t="s">
        <v>200</v>
      </c>
      <c r="H44" s="282" t="s">
        <v>200</v>
      </c>
      <c r="I44" s="282" t="s">
        <v>200</v>
      </c>
      <c r="J44" s="282" t="s">
        <v>200</v>
      </c>
      <c r="K44" s="278"/>
    </row>
    <row r="45" spans="1:11" s="279" customFormat="1" ht="30.75" customHeight="1">
      <c r="A45" s="277" t="s">
        <v>54</v>
      </c>
      <c r="B45" s="438">
        <v>1065</v>
      </c>
      <c r="C45" s="382" t="s">
        <v>200</v>
      </c>
      <c r="D45" s="282">
        <v>0</v>
      </c>
      <c r="E45" s="282" t="s">
        <v>200</v>
      </c>
      <c r="F45" s="283">
        <f t="shared" si="5"/>
        <v>0</v>
      </c>
      <c r="G45" s="282" t="s">
        <v>200</v>
      </c>
      <c r="H45" s="282" t="s">
        <v>200</v>
      </c>
      <c r="I45" s="282" t="s">
        <v>200</v>
      </c>
      <c r="J45" s="282" t="s">
        <v>200</v>
      </c>
      <c r="K45" s="278"/>
    </row>
    <row r="46" spans="1:11" s="279" customFormat="1" ht="30.75" customHeight="1">
      <c r="A46" s="277" t="s">
        <v>70</v>
      </c>
      <c r="B46" s="438">
        <v>1066</v>
      </c>
      <c r="C46" s="382">
        <v>-20</v>
      </c>
      <c r="D46" s="131">
        <v>-35</v>
      </c>
      <c r="E46" s="282" t="s">
        <v>200</v>
      </c>
      <c r="F46" s="131">
        <f t="shared" si="5"/>
        <v>-35</v>
      </c>
      <c r="G46" s="131">
        <v>-10</v>
      </c>
      <c r="H46" s="131">
        <v>-10</v>
      </c>
      <c r="I46" s="131">
        <v>-10</v>
      </c>
      <c r="J46" s="131">
        <v>-5</v>
      </c>
      <c r="K46" s="278"/>
    </row>
    <row r="47" spans="1:11" s="279" customFormat="1" ht="30.75" customHeight="1">
      <c r="A47" s="277" t="s">
        <v>94</v>
      </c>
      <c r="B47" s="438">
        <v>1067</v>
      </c>
      <c r="C47" s="382">
        <v>-55</v>
      </c>
      <c r="D47" s="131">
        <v>-45</v>
      </c>
      <c r="E47" s="131">
        <v>-45</v>
      </c>
      <c r="F47" s="131">
        <f>SUM(G47:J47)</f>
        <v>-45</v>
      </c>
      <c r="G47" s="131">
        <v>-10</v>
      </c>
      <c r="H47" s="131">
        <v>-11</v>
      </c>
      <c r="I47" s="131">
        <v>-12</v>
      </c>
      <c r="J47" s="131">
        <v>-12</v>
      </c>
      <c r="K47" s="278"/>
    </row>
    <row r="48" spans="1:11" s="279" customFormat="1" ht="30.75" customHeight="1">
      <c r="A48" s="274" t="s">
        <v>244</v>
      </c>
      <c r="B48" s="280">
        <v>1070</v>
      </c>
      <c r="C48" s="383">
        <f>SUM(C49:C51)</f>
        <v>2718</v>
      </c>
      <c r="D48" s="208">
        <f>SUM(D49:D51)</f>
        <v>1880</v>
      </c>
      <c r="E48" s="218">
        <f t="shared" ref="E48" si="7">SUM(E49:E51)</f>
        <v>5760</v>
      </c>
      <c r="F48" s="218">
        <f t="shared" si="5"/>
        <v>6000</v>
      </c>
      <c r="G48" s="218">
        <f t="shared" ref="G48:J48" si="8">SUM(G49:G51)</f>
        <v>1500</v>
      </c>
      <c r="H48" s="218">
        <f t="shared" si="8"/>
        <v>1500</v>
      </c>
      <c r="I48" s="218">
        <f t="shared" si="8"/>
        <v>1500</v>
      </c>
      <c r="J48" s="218">
        <f t="shared" si="8"/>
        <v>1500</v>
      </c>
      <c r="K48" s="276"/>
    </row>
    <row r="49" spans="1:11" s="279" customFormat="1" ht="30.75" customHeight="1">
      <c r="A49" s="277" t="s">
        <v>147</v>
      </c>
      <c r="B49" s="438">
        <v>1071</v>
      </c>
      <c r="C49" s="382">
        <v>0</v>
      </c>
      <c r="D49" s="261">
        <v>0</v>
      </c>
      <c r="E49" s="261">
        <v>0</v>
      </c>
      <c r="F49" s="283">
        <f t="shared" ref="F49:F56" si="9">SUM(G49:J49)</f>
        <v>0</v>
      </c>
      <c r="G49" s="283">
        <v>0</v>
      </c>
      <c r="H49" s="283">
        <v>0</v>
      </c>
      <c r="I49" s="283">
        <v>0</v>
      </c>
      <c r="J49" s="283">
        <v>0</v>
      </c>
      <c r="K49" s="278"/>
    </row>
    <row r="50" spans="1:11" s="279" customFormat="1" ht="30.75" customHeight="1">
      <c r="A50" s="277" t="s">
        <v>245</v>
      </c>
      <c r="B50" s="438">
        <v>1072</v>
      </c>
      <c r="C50" s="382">
        <v>0</v>
      </c>
      <c r="D50" s="261">
        <v>0</v>
      </c>
      <c r="E50" s="261">
        <v>0</v>
      </c>
      <c r="F50" s="283">
        <f t="shared" si="9"/>
        <v>0</v>
      </c>
      <c r="G50" s="283">
        <v>0</v>
      </c>
      <c r="H50" s="283">
        <v>0</v>
      </c>
      <c r="I50" s="283">
        <v>0</v>
      </c>
      <c r="J50" s="283">
        <v>0</v>
      </c>
      <c r="K50" s="278"/>
    </row>
    <row r="51" spans="1:11" s="279" customFormat="1" ht="30.75" customHeight="1">
      <c r="A51" s="277" t="s">
        <v>246</v>
      </c>
      <c r="B51" s="438">
        <v>1073</v>
      </c>
      <c r="C51" s="382">
        <v>2718</v>
      </c>
      <c r="D51" s="219">
        <v>1880</v>
      </c>
      <c r="E51" s="131">
        <v>5760</v>
      </c>
      <c r="F51" s="219">
        <f t="shared" si="9"/>
        <v>6000</v>
      </c>
      <c r="G51" s="219">
        <v>1500</v>
      </c>
      <c r="H51" s="219">
        <v>1500</v>
      </c>
      <c r="I51" s="219">
        <v>1500</v>
      </c>
      <c r="J51" s="219">
        <v>1500</v>
      </c>
      <c r="K51" s="278"/>
    </row>
    <row r="52" spans="1:11" s="279" customFormat="1" ht="30.75" customHeight="1">
      <c r="A52" s="274" t="s">
        <v>72</v>
      </c>
      <c r="B52" s="280">
        <v>1080</v>
      </c>
      <c r="C52" s="387">
        <f>SUM(C53:C58)</f>
        <v>-963</v>
      </c>
      <c r="D52" s="387">
        <f>SUM(D53:D58)</f>
        <v>-1000</v>
      </c>
      <c r="E52" s="132">
        <f>SUM(E53:E58)</f>
        <v>-3780</v>
      </c>
      <c r="F52" s="132">
        <f t="shared" si="5"/>
        <v>-4000</v>
      </c>
      <c r="G52" s="132">
        <f>SUM(G53:G58)</f>
        <v>-1000</v>
      </c>
      <c r="H52" s="132">
        <f>SUM(H53:H58)</f>
        <v>-1000</v>
      </c>
      <c r="I52" s="132">
        <f>SUM(I53:I58)</f>
        <v>-1000</v>
      </c>
      <c r="J52" s="132">
        <f>SUM(J53:J58)</f>
        <v>-1000</v>
      </c>
      <c r="K52" s="276"/>
    </row>
    <row r="53" spans="1:11" s="279" customFormat="1" ht="30.75" customHeight="1">
      <c r="A53" s="277" t="s">
        <v>147</v>
      </c>
      <c r="B53" s="438">
        <v>1081</v>
      </c>
      <c r="C53" s="382">
        <v>0</v>
      </c>
      <c r="D53" s="282">
        <v>0</v>
      </c>
      <c r="E53" s="131">
        <v>0</v>
      </c>
      <c r="F53" s="283">
        <f t="shared" si="9"/>
        <v>0</v>
      </c>
      <c r="G53" s="131" t="s">
        <v>200</v>
      </c>
      <c r="H53" s="284" t="s">
        <v>200</v>
      </c>
      <c r="I53" s="131" t="s">
        <v>200</v>
      </c>
      <c r="J53" s="131" t="s">
        <v>200</v>
      </c>
      <c r="K53" s="278"/>
    </row>
    <row r="54" spans="1:11" s="279" customFormat="1" ht="30.75" customHeight="1">
      <c r="A54" s="277" t="s">
        <v>445</v>
      </c>
      <c r="B54" s="438">
        <v>1082</v>
      </c>
      <c r="C54" s="382">
        <v>0</v>
      </c>
      <c r="D54" s="131">
        <v>0</v>
      </c>
      <c r="E54" s="131">
        <v>0</v>
      </c>
      <c r="F54" s="131">
        <f t="shared" si="9"/>
        <v>0</v>
      </c>
      <c r="G54" s="131">
        <v>0</v>
      </c>
      <c r="H54" s="284">
        <v>0</v>
      </c>
      <c r="I54" s="131">
        <v>0</v>
      </c>
      <c r="J54" s="131">
        <v>0</v>
      </c>
      <c r="K54" s="278"/>
    </row>
    <row r="55" spans="1:11" s="279" customFormat="1" ht="30.75" customHeight="1">
      <c r="A55" s="277" t="s">
        <v>61</v>
      </c>
      <c r="B55" s="438">
        <v>1083</v>
      </c>
      <c r="C55" s="382" t="s">
        <v>200</v>
      </c>
      <c r="D55" s="282">
        <v>0</v>
      </c>
      <c r="E55" s="131" t="s">
        <v>200</v>
      </c>
      <c r="F55" s="283">
        <f t="shared" si="9"/>
        <v>0</v>
      </c>
      <c r="G55" s="131" t="s">
        <v>200</v>
      </c>
      <c r="H55" s="284" t="s">
        <v>200</v>
      </c>
      <c r="I55" s="131" t="s">
        <v>200</v>
      </c>
      <c r="J55" s="131" t="s">
        <v>200</v>
      </c>
      <c r="K55" s="278"/>
    </row>
    <row r="56" spans="1:11" s="279" customFormat="1" ht="30.75" customHeight="1">
      <c r="A56" s="277" t="s">
        <v>45</v>
      </c>
      <c r="B56" s="438">
        <v>1084</v>
      </c>
      <c r="C56" s="382" t="s">
        <v>200</v>
      </c>
      <c r="D56" s="282">
        <v>0</v>
      </c>
      <c r="E56" s="131" t="s">
        <v>200</v>
      </c>
      <c r="F56" s="283">
        <f t="shared" si="9"/>
        <v>0</v>
      </c>
      <c r="G56" s="131" t="s">
        <v>200</v>
      </c>
      <c r="H56" s="284" t="s">
        <v>200</v>
      </c>
      <c r="I56" s="131" t="s">
        <v>200</v>
      </c>
      <c r="J56" s="131" t="s">
        <v>200</v>
      </c>
      <c r="K56" s="278"/>
    </row>
    <row r="57" spans="1:11" s="279" customFormat="1" ht="30.75" customHeight="1">
      <c r="A57" s="277" t="s">
        <v>53</v>
      </c>
      <c r="B57" s="438">
        <v>1085</v>
      </c>
      <c r="C57" s="382" t="s">
        <v>200</v>
      </c>
      <c r="D57" s="282">
        <v>0</v>
      </c>
      <c r="E57" s="131" t="s">
        <v>200</v>
      </c>
      <c r="F57" s="283">
        <f t="shared" si="5"/>
        <v>0</v>
      </c>
      <c r="G57" s="131" t="s">
        <v>200</v>
      </c>
      <c r="H57" s="284" t="s">
        <v>200</v>
      </c>
      <c r="I57" s="131" t="s">
        <v>200</v>
      </c>
      <c r="J57" s="131" t="s">
        <v>200</v>
      </c>
      <c r="K57" s="278"/>
    </row>
    <row r="58" spans="1:11" s="279" customFormat="1" ht="30.75" customHeight="1">
      <c r="A58" s="277" t="s">
        <v>160</v>
      </c>
      <c r="B58" s="438">
        <v>1086</v>
      </c>
      <c r="C58" s="382">
        <v>-963</v>
      </c>
      <c r="D58" s="131">
        <v>-1000</v>
      </c>
      <c r="E58" s="131">
        <v>-3780</v>
      </c>
      <c r="F58" s="131">
        <f t="shared" si="5"/>
        <v>-4000</v>
      </c>
      <c r="G58" s="131">
        <v>-1000</v>
      </c>
      <c r="H58" s="131">
        <v>-1000</v>
      </c>
      <c r="I58" s="131">
        <v>-1000</v>
      </c>
      <c r="J58" s="131">
        <v>-1000</v>
      </c>
      <c r="K58" s="278"/>
    </row>
    <row r="59" spans="1:11" s="273" customFormat="1" ht="29.25" customHeight="1">
      <c r="A59" s="274" t="s">
        <v>4</v>
      </c>
      <c r="B59" s="275">
        <v>1100</v>
      </c>
      <c r="C59" s="383">
        <f>SUM(C18,C19,C40,C48,C52)</f>
        <v>-1160</v>
      </c>
      <c r="D59" s="132">
        <f>SUM(D18,D19,D40,D48,D52)</f>
        <v>-240</v>
      </c>
      <c r="E59" s="458">
        <f t="shared" ref="E59" si="10">SUM(E18,E19,E40,E48,E52)</f>
        <v>-1044</v>
      </c>
      <c r="F59" s="132">
        <f t="shared" ref="F59:J59" si="11">SUM(F18,F19,F40,F48,F52)</f>
        <v>-1490</v>
      </c>
      <c r="G59" s="132">
        <f t="shared" si="11"/>
        <v>-353</v>
      </c>
      <c r="H59" s="132">
        <f t="shared" si="11"/>
        <v>-362</v>
      </c>
      <c r="I59" s="132">
        <f t="shared" si="11"/>
        <v>-374</v>
      </c>
      <c r="J59" s="132">
        <f t="shared" si="11"/>
        <v>-401</v>
      </c>
      <c r="K59" s="276"/>
    </row>
    <row r="60" spans="1:11" s="279" customFormat="1" ht="39" customHeight="1">
      <c r="A60" s="285" t="s">
        <v>549</v>
      </c>
      <c r="B60" s="438">
        <v>1110</v>
      </c>
      <c r="C60" s="382">
        <v>536</v>
      </c>
      <c r="D60" s="219">
        <v>175</v>
      </c>
      <c r="E60" s="131">
        <v>1435</v>
      </c>
      <c r="F60" s="219">
        <f t="shared" ref="F60" si="12">SUM(G60:J60)</f>
        <v>1425</v>
      </c>
      <c r="G60" s="219">
        <v>345</v>
      </c>
      <c r="H60" s="219">
        <v>350</v>
      </c>
      <c r="I60" s="219">
        <v>355</v>
      </c>
      <c r="J60" s="219">
        <v>375</v>
      </c>
      <c r="K60" s="278"/>
    </row>
    <row r="61" spans="1:11" s="279" customFormat="1" ht="42.75" customHeight="1">
      <c r="A61" s="285" t="s">
        <v>550</v>
      </c>
      <c r="B61" s="438">
        <v>1120</v>
      </c>
      <c r="C61" s="382">
        <v>-25</v>
      </c>
      <c r="D61" s="282">
        <v>0</v>
      </c>
      <c r="E61" s="131">
        <v>-5</v>
      </c>
      <c r="F61" s="283">
        <f>SUM(G61:J61)</f>
        <v>0</v>
      </c>
      <c r="G61" s="286" t="s">
        <v>200</v>
      </c>
      <c r="H61" s="286" t="s">
        <v>200</v>
      </c>
      <c r="I61" s="286" t="s">
        <v>200</v>
      </c>
      <c r="J61" s="286" t="s">
        <v>200</v>
      </c>
      <c r="K61" s="278"/>
    </row>
    <row r="62" spans="1:11" s="279" customFormat="1" ht="30.75" customHeight="1">
      <c r="A62" s="274" t="s">
        <v>443</v>
      </c>
      <c r="B62" s="280">
        <v>1130</v>
      </c>
      <c r="C62" s="383">
        <v>0</v>
      </c>
      <c r="D62" s="282">
        <v>0</v>
      </c>
      <c r="E62" s="131">
        <v>0</v>
      </c>
      <c r="F62" s="287">
        <f t="shared" si="5"/>
        <v>0</v>
      </c>
      <c r="G62" s="287"/>
      <c r="H62" s="287"/>
      <c r="I62" s="287"/>
      <c r="J62" s="287"/>
      <c r="K62" s="276"/>
    </row>
    <row r="63" spans="1:11" s="279" customFormat="1" ht="30.75" customHeight="1">
      <c r="A63" s="274" t="s">
        <v>613</v>
      </c>
      <c r="B63" s="280">
        <v>1140</v>
      </c>
      <c r="C63" s="383">
        <v>-335</v>
      </c>
      <c r="D63" s="132">
        <v>-215</v>
      </c>
      <c r="E63" s="132">
        <v>-260</v>
      </c>
      <c r="F63" s="132">
        <f>SUM(G63:J63)</f>
        <v>-215</v>
      </c>
      <c r="G63" s="132">
        <v>-62</v>
      </c>
      <c r="H63" s="132">
        <v>-58</v>
      </c>
      <c r="I63" s="132">
        <v>-51</v>
      </c>
      <c r="J63" s="132">
        <v>-44</v>
      </c>
      <c r="K63" s="276"/>
    </row>
    <row r="64" spans="1:11" s="279" customFormat="1" ht="30.75" customHeight="1">
      <c r="A64" s="274" t="s">
        <v>206</v>
      </c>
      <c r="B64" s="280">
        <v>1150</v>
      </c>
      <c r="C64" s="383">
        <f>SUM(C65:C66)</f>
        <v>298</v>
      </c>
      <c r="D64" s="218">
        <v>280</v>
      </c>
      <c r="E64" s="218">
        <f t="shared" ref="E64" si="13">SUM(E65:E66)</f>
        <v>280</v>
      </c>
      <c r="F64" s="218">
        <f t="shared" si="5"/>
        <v>280</v>
      </c>
      <c r="G64" s="218">
        <f t="shared" ref="G64:J64" si="14">SUM(G65:G66)</f>
        <v>70</v>
      </c>
      <c r="H64" s="218">
        <f t="shared" si="14"/>
        <v>70</v>
      </c>
      <c r="I64" s="218">
        <f t="shared" si="14"/>
        <v>70</v>
      </c>
      <c r="J64" s="218">
        <f t="shared" si="14"/>
        <v>70</v>
      </c>
      <c r="K64" s="276"/>
    </row>
    <row r="65" spans="1:11" s="279" customFormat="1" ht="30.75" customHeight="1">
      <c r="A65" s="277" t="s">
        <v>147</v>
      </c>
      <c r="B65" s="438">
        <v>1151</v>
      </c>
      <c r="C65" s="382"/>
      <c r="D65" s="282">
        <v>0</v>
      </c>
      <c r="E65" s="219"/>
      <c r="F65" s="283">
        <f t="shared" si="5"/>
        <v>0</v>
      </c>
      <c r="G65" s="283"/>
      <c r="H65" s="283"/>
      <c r="I65" s="283"/>
      <c r="J65" s="283"/>
      <c r="K65" s="278"/>
    </row>
    <row r="66" spans="1:11" s="279" customFormat="1" ht="40.5" customHeight="1">
      <c r="A66" s="277" t="s">
        <v>566</v>
      </c>
      <c r="B66" s="438">
        <v>1152</v>
      </c>
      <c r="C66" s="382">
        <v>298</v>
      </c>
      <c r="D66" s="219">
        <v>280</v>
      </c>
      <c r="E66" s="219">
        <v>280</v>
      </c>
      <c r="F66" s="219">
        <f t="shared" si="5"/>
        <v>280</v>
      </c>
      <c r="G66" s="219">
        <v>70</v>
      </c>
      <c r="H66" s="219">
        <v>70</v>
      </c>
      <c r="I66" s="219">
        <v>70</v>
      </c>
      <c r="J66" s="219">
        <v>70</v>
      </c>
      <c r="K66" s="278"/>
    </row>
    <row r="67" spans="1:11" s="279" customFormat="1" ht="30.75" customHeight="1">
      <c r="A67" s="274" t="s">
        <v>247</v>
      </c>
      <c r="B67" s="280">
        <v>1160</v>
      </c>
      <c r="C67" s="383">
        <f>SUM(C68:C69)</f>
        <v>0</v>
      </c>
      <c r="D67" s="261">
        <v>0</v>
      </c>
      <c r="E67" s="132">
        <f t="shared" ref="E67" si="15">SUM(E68:E69)</f>
        <v>-406</v>
      </c>
      <c r="F67" s="287">
        <f t="shared" si="5"/>
        <v>0</v>
      </c>
      <c r="G67" s="287">
        <f t="shared" ref="G67:J67" si="16">SUM(G68:G69)</f>
        <v>0</v>
      </c>
      <c r="H67" s="287">
        <f t="shared" si="16"/>
        <v>0</v>
      </c>
      <c r="I67" s="287">
        <f t="shared" si="16"/>
        <v>0</v>
      </c>
      <c r="J67" s="287">
        <f t="shared" si="16"/>
        <v>0</v>
      </c>
      <c r="K67" s="276"/>
    </row>
    <row r="68" spans="1:11" s="279" customFormat="1" ht="30.75" customHeight="1">
      <c r="A68" s="277" t="s">
        <v>147</v>
      </c>
      <c r="B68" s="438">
        <v>1161</v>
      </c>
      <c r="C68" s="382" t="s">
        <v>200</v>
      </c>
      <c r="D68" s="282">
        <v>0</v>
      </c>
      <c r="E68" s="282" t="s">
        <v>200</v>
      </c>
      <c r="F68" s="283">
        <f>SUM(G68:J68)</f>
        <v>0</v>
      </c>
      <c r="G68" s="286" t="s">
        <v>200</v>
      </c>
      <c r="H68" s="286" t="s">
        <v>200</v>
      </c>
      <c r="I68" s="286" t="s">
        <v>200</v>
      </c>
      <c r="J68" s="286" t="s">
        <v>200</v>
      </c>
      <c r="K68" s="278"/>
    </row>
    <row r="69" spans="1:11" s="279" customFormat="1" ht="30.75" customHeight="1">
      <c r="A69" s="277" t="s">
        <v>567</v>
      </c>
      <c r="B69" s="438">
        <v>1162</v>
      </c>
      <c r="C69" s="382">
        <v>0</v>
      </c>
      <c r="D69" s="282">
        <v>0</v>
      </c>
      <c r="E69" s="131">
        <v>-406</v>
      </c>
      <c r="F69" s="283">
        <f>SUM(G69:J69)</f>
        <v>0</v>
      </c>
      <c r="G69" s="286" t="s">
        <v>200</v>
      </c>
      <c r="H69" s="286" t="s">
        <v>200</v>
      </c>
      <c r="I69" s="286" t="s">
        <v>200</v>
      </c>
      <c r="J69" s="286" t="s">
        <v>200</v>
      </c>
      <c r="K69" s="278"/>
    </row>
    <row r="70" spans="1:11" s="273" customFormat="1" ht="29.25" customHeight="1">
      <c r="A70" s="274" t="s">
        <v>79</v>
      </c>
      <c r="B70" s="275">
        <v>1170</v>
      </c>
      <c r="C70" s="387">
        <f>SUM(C59,C60,C61,C62,C63,C64,C67)</f>
        <v>-686</v>
      </c>
      <c r="D70" s="356">
        <f>SUM(D59,D60,D61,D62,D63,D64,D67)</f>
        <v>0</v>
      </c>
      <c r="E70" s="265">
        <f t="shared" ref="E70" si="17">SUM(E59,E60,E61,E62,E63,E64,E67)</f>
        <v>0</v>
      </c>
      <c r="F70" s="265">
        <f t="shared" ref="F70:J70" si="18">SUM(F59,F60,F61,F62,F63,F64,F67)</f>
        <v>0</v>
      </c>
      <c r="G70" s="265">
        <f t="shared" si="18"/>
        <v>0</v>
      </c>
      <c r="H70" s="265">
        <f t="shared" si="18"/>
        <v>0</v>
      </c>
      <c r="I70" s="265">
        <f t="shared" si="18"/>
        <v>0</v>
      </c>
      <c r="J70" s="265">
        <f t="shared" si="18"/>
        <v>0</v>
      </c>
      <c r="K70" s="276"/>
    </row>
    <row r="71" spans="1:11" s="279" customFormat="1" ht="30.75" customHeight="1">
      <c r="A71" s="277" t="s">
        <v>209</v>
      </c>
      <c r="B71" s="438">
        <v>1180</v>
      </c>
      <c r="C71" s="382">
        <v>0</v>
      </c>
      <c r="D71" s="131">
        <v>0</v>
      </c>
      <c r="E71" s="131">
        <v>0</v>
      </c>
      <c r="F71" s="131">
        <f t="shared" si="5"/>
        <v>0</v>
      </c>
      <c r="G71" s="131"/>
      <c r="H71" s="131"/>
      <c r="I71" s="131"/>
      <c r="J71" s="131"/>
      <c r="K71" s="278"/>
    </row>
    <row r="72" spans="1:11" s="279" customFormat="1" ht="30.75" customHeight="1">
      <c r="A72" s="277" t="s">
        <v>210</v>
      </c>
      <c r="B72" s="438">
        <v>1181</v>
      </c>
      <c r="C72" s="388"/>
      <c r="D72" s="261">
        <v>0</v>
      </c>
      <c r="E72" s="261"/>
      <c r="F72" s="283">
        <f t="shared" si="5"/>
        <v>0</v>
      </c>
      <c r="G72" s="283"/>
      <c r="H72" s="283"/>
      <c r="I72" s="283"/>
      <c r="J72" s="283"/>
      <c r="K72" s="278"/>
    </row>
    <row r="73" spans="1:11" s="279" customFormat="1" ht="30.75" customHeight="1">
      <c r="A73" s="277" t="s">
        <v>211</v>
      </c>
      <c r="B73" s="438">
        <v>1190</v>
      </c>
      <c r="C73" s="388"/>
      <c r="D73" s="261">
        <v>0</v>
      </c>
      <c r="E73" s="261"/>
      <c r="F73" s="283">
        <f>SUM(G73:J73)</f>
        <v>0</v>
      </c>
      <c r="G73" s="283"/>
      <c r="H73" s="283"/>
      <c r="I73" s="283"/>
      <c r="J73" s="283"/>
      <c r="K73" s="278"/>
    </row>
    <row r="74" spans="1:11" s="279" customFormat="1" ht="30.75" customHeight="1">
      <c r="A74" s="277" t="s">
        <v>212</v>
      </c>
      <c r="B74" s="438">
        <v>1191</v>
      </c>
      <c r="C74" s="382" t="s">
        <v>200</v>
      </c>
      <c r="D74" s="282">
        <v>0</v>
      </c>
      <c r="E74" s="282" t="s">
        <v>200</v>
      </c>
      <c r="F74" s="283">
        <f>SUM(G74:J74)</f>
        <v>0</v>
      </c>
      <c r="G74" s="286" t="s">
        <v>200</v>
      </c>
      <c r="H74" s="286" t="s">
        <v>200</v>
      </c>
      <c r="I74" s="286" t="s">
        <v>200</v>
      </c>
      <c r="J74" s="286" t="s">
        <v>200</v>
      </c>
      <c r="K74" s="278"/>
    </row>
    <row r="75" spans="1:11" s="279" customFormat="1" ht="30.75" customHeight="1">
      <c r="A75" s="274" t="s">
        <v>292</v>
      </c>
      <c r="B75" s="280">
        <v>1200</v>
      </c>
      <c r="C75" s="383">
        <f>SUM(C70,C71,C72,C73,C74)</f>
        <v>-686</v>
      </c>
      <c r="D75" s="208">
        <f>SUM(D70,D71,D72,D73,D74)</f>
        <v>0</v>
      </c>
      <c r="E75" s="265">
        <f t="shared" ref="E75" si="19">SUM(E70,E71,E72,E73,E74)</f>
        <v>0</v>
      </c>
      <c r="F75" s="265">
        <f t="shared" ref="F75:J75" si="20">SUM(F70,F71,F72,F73,F74)</f>
        <v>0</v>
      </c>
      <c r="G75" s="265">
        <f t="shared" si="20"/>
        <v>0</v>
      </c>
      <c r="H75" s="265">
        <f t="shared" si="20"/>
        <v>0</v>
      </c>
      <c r="I75" s="265">
        <f t="shared" si="20"/>
        <v>0</v>
      </c>
      <c r="J75" s="265">
        <f t="shared" si="20"/>
        <v>0</v>
      </c>
      <c r="K75" s="276"/>
    </row>
    <row r="76" spans="1:11" s="279" customFormat="1" ht="30.75" customHeight="1">
      <c r="A76" s="277" t="s">
        <v>23</v>
      </c>
      <c r="B76" s="438">
        <v>1201</v>
      </c>
      <c r="C76" s="388"/>
      <c r="D76" s="219"/>
      <c r="E76" s="219"/>
      <c r="F76" s="283">
        <f>SUM(G76:J76)</f>
        <v>0</v>
      </c>
      <c r="G76" s="265">
        <f t="shared" ref="G76:J76" si="21">G75</f>
        <v>0</v>
      </c>
      <c r="H76" s="265">
        <f t="shared" si="21"/>
        <v>0</v>
      </c>
      <c r="I76" s="265">
        <f t="shared" si="21"/>
        <v>0</v>
      </c>
      <c r="J76" s="265">
        <f t="shared" si="21"/>
        <v>0</v>
      </c>
      <c r="K76" s="278"/>
    </row>
    <row r="77" spans="1:11" s="279" customFormat="1" ht="30.75" customHeight="1">
      <c r="A77" s="277" t="s">
        <v>24</v>
      </c>
      <c r="B77" s="438">
        <v>1202</v>
      </c>
      <c r="C77" s="382">
        <v>-686</v>
      </c>
      <c r="D77" s="131"/>
      <c r="E77" s="288"/>
      <c r="F77" s="283"/>
      <c r="G77" s="288"/>
      <c r="H77" s="288"/>
      <c r="I77" s="288"/>
      <c r="J77" s="288"/>
      <c r="K77" s="278"/>
    </row>
    <row r="78" spans="1:11" s="279" customFormat="1" ht="30.75" customHeight="1">
      <c r="A78" s="274" t="s">
        <v>18</v>
      </c>
      <c r="B78" s="280">
        <v>1210</v>
      </c>
      <c r="C78" s="383">
        <f>SUM(C8,C48,C60,C62,C64,C72,C73)</f>
        <v>35862</v>
      </c>
      <c r="D78" s="208">
        <f>SUM(D8,D48,D60,D62,D64,D72,D73)</f>
        <v>46148</v>
      </c>
      <c r="E78" s="458">
        <f t="shared" ref="E78" si="22">SUM(E8,E48,E60,E62,E64,E72,E73)</f>
        <v>45231</v>
      </c>
      <c r="F78" s="218">
        <f t="shared" ref="F78:J78" si="23">SUM(F8,F48,F60,F62,F64,F72,F73)</f>
        <v>49643</v>
      </c>
      <c r="G78" s="218">
        <f t="shared" si="23"/>
        <v>12716</v>
      </c>
      <c r="H78" s="218">
        <f t="shared" si="23"/>
        <v>12205</v>
      </c>
      <c r="I78" s="218">
        <f t="shared" si="23"/>
        <v>12138</v>
      </c>
      <c r="J78" s="218">
        <f t="shared" si="23"/>
        <v>12584</v>
      </c>
      <c r="K78" s="276"/>
    </row>
    <row r="79" spans="1:11" s="279" customFormat="1" ht="30.75" customHeight="1">
      <c r="A79" s="274" t="s">
        <v>92</v>
      </c>
      <c r="B79" s="280">
        <v>1220</v>
      </c>
      <c r="C79" s="383">
        <f>SUM(C9,C19,C40,C52,C61,C63,C67,C71,C74)</f>
        <v>-36548</v>
      </c>
      <c r="D79" s="208">
        <f>SUM(D9,D19,D40,D52,D61,D63,D67,D71,D74)</f>
        <v>-46148</v>
      </c>
      <c r="E79" s="458">
        <f t="shared" ref="E79" si="24">SUM(E9,E19,E40,E52,E61,E63,E67,E71,E74)</f>
        <v>-45231</v>
      </c>
      <c r="F79" s="458">
        <f t="shared" ref="F79:J79" si="25">SUM(F9,F19,F40,F52,F61,F63,F67,F71,F74)</f>
        <v>-49643</v>
      </c>
      <c r="G79" s="458">
        <f t="shared" si="25"/>
        <v>-12716</v>
      </c>
      <c r="H79" s="458">
        <f t="shared" si="25"/>
        <v>-12205</v>
      </c>
      <c r="I79" s="458">
        <f t="shared" si="25"/>
        <v>-12138</v>
      </c>
      <c r="J79" s="458">
        <f t="shared" si="25"/>
        <v>-12584</v>
      </c>
      <c r="K79" s="276"/>
    </row>
    <row r="80" spans="1:11" s="279" customFormat="1" ht="30.75" customHeight="1">
      <c r="A80" s="277" t="s">
        <v>161</v>
      </c>
      <c r="B80" s="438">
        <v>1230</v>
      </c>
      <c r="C80" s="388"/>
      <c r="D80" s="261">
        <v>0</v>
      </c>
      <c r="E80" s="456"/>
      <c r="F80" s="283">
        <f>SUM(G80:J80)</f>
        <v>0</v>
      </c>
      <c r="G80" s="283"/>
      <c r="H80" s="283"/>
      <c r="I80" s="283"/>
      <c r="J80" s="283"/>
      <c r="K80" s="278"/>
    </row>
    <row r="81" spans="1:11" s="279" customFormat="1" ht="30.75" customHeight="1">
      <c r="A81" s="274" t="s">
        <v>116</v>
      </c>
      <c r="B81" s="280"/>
      <c r="C81" s="389"/>
      <c r="D81" s="327"/>
      <c r="E81" s="458"/>
      <c r="F81" s="287"/>
      <c r="G81" s="287"/>
      <c r="H81" s="287"/>
      <c r="I81" s="287"/>
      <c r="J81" s="287"/>
      <c r="K81" s="276"/>
    </row>
    <row r="82" spans="1:11" s="279" customFormat="1" ht="30.75" customHeight="1">
      <c r="A82" s="277" t="s">
        <v>248</v>
      </c>
      <c r="B82" s="438">
        <v>1300</v>
      </c>
      <c r="C82" s="388">
        <f>C59</f>
        <v>-1160</v>
      </c>
      <c r="D82" s="357">
        <f>D59</f>
        <v>-240</v>
      </c>
      <c r="E82" s="456">
        <f>E59</f>
        <v>-1044</v>
      </c>
      <c r="F82" s="456">
        <f t="shared" ref="F82:F87" si="26">SUM(G82:J82)</f>
        <v>-1490</v>
      </c>
      <c r="G82" s="456">
        <f>G59</f>
        <v>-353</v>
      </c>
      <c r="H82" s="456">
        <f>H59</f>
        <v>-362</v>
      </c>
      <c r="I82" s="456">
        <f>I59</f>
        <v>-374</v>
      </c>
      <c r="J82" s="456">
        <f>J59</f>
        <v>-401</v>
      </c>
      <c r="K82" s="278"/>
    </row>
    <row r="83" spans="1:11" s="279" customFormat="1" ht="30.75" customHeight="1">
      <c r="A83" s="277" t="s">
        <v>273</v>
      </c>
      <c r="B83" s="438">
        <v>1301</v>
      </c>
      <c r="C83" s="388">
        <f>C93</f>
        <v>2663</v>
      </c>
      <c r="D83" s="357">
        <f>D93</f>
        <v>2600</v>
      </c>
      <c r="E83" s="456">
        <f>E93</f>
        <v>2668</v>
      </c>
      <c r="F83" s="456">
        <f t="shared" si="26"/>
        <v>2600</v>
      </c>
      <c r="G83" s="456">
        <f>G93</f>
        <v>650</v>
      </c>
      <c r="H83" s="456">
        <f>H93</f>
        <v>650</v>
      </c>
      <c r="I83" s="456">
        <f>I93</f>
        <v>650</v>
      </c>
      <c r="J83" s="456">
        <f>J93</f>
        <v>650</v>
      </c>
      <c r="K83" s="278"/>
    </row>
    <row r="84" spans="1:11" s="279" customFormat="1" ht="30.75" customHeight="1">
      <c r="A84" s="277" t="s">
        <v>274</v>
      </c>
      <c r="B84" s="438">
        <v>1302</v>
      </c>
      <c r="C84" s="388">
        <f>C49</f>
        <v>0</v>
      </c>
      <c r="D84" s="261">
        <v>0</v>
      </c>
      <c r="E84" s="456">
        <f t="shared" ref="E84" si="27">E49</f>
        <v>0</v>
      </c>
      <c r="F84" s="283">
        <f t="shared" si="26"/>
        <v>0</v>
      </c>
      <c r="G84" s="283">
        <f t="shared" ref="G84:J84" si="28">G49</f>
        <v>0</v>
      </c>
      <c r="H84" s="283">
        <f t="shared" si="28"/>
        <v>0</v>
      </c>
      <c r="I84" s="283">
        <f t="shared" si="28"/>
        <v>0</v>
      </c>
      <c r="J84" s="283">
        <f t="shared" si="28"/>
        <v>0</v>
      </c>
      <c r="K84" s="278"/>
    </row>
    <row r="85" spans="1:11" s="279" customFormat="1" ht="30.75" customHeight="1">
      <c r="A85" s="277" t="s">
        <v>275</v>
      </c>
      <c r="B85" s="438">
        <v>1303</v>
      </c>
      <c r="C85" s="388">
        <f>C53</f>
        <v>0</v>
      </c>
      <c r="D85" s="261">
        <v>0</v>
      </c>
      <c r="E85" s="456">
        <f t="shared" ref="E85" si="29">E53</f>
        <v>0</v>
      </c>
      <c r="F85" s="283">
        <f t="shared" si="26"/>
        <v>0</v>
      </c>
      <c r="G85" s="283">
        <v>0</v>
      </c>
      <c r="H85" s="283">
        <v>0</v>
      </c>
      <c r="I85" s="283">
        <v>0</v>
      </c>
      <c r="J85" s="283">
        <v>0</v>
      </c>
      <c r="K85" s="278"/>
    </row>
    <row r="86" spans="1:11" s="279" customFormat="1" ht="30.75" customHeight="1">
      <c r="A86" s="277" t="s">
        <v>276</v>
      </c>
      <c r="B86" s="438">
        <v>1304</v>
      </c>
      <c r="C86" s="388">
        <f>C50</f>
        <v>0</v>
      </c>
      <c r="D86" s="261">
        <v>0</v>
      </c>
      <c r="E86" s="456">
        <f t="shared" ref="E86" si="30">E50</f>
        <v>0</v>
      </c>
      <c r="F86" s="283">
        <f t="shared" si="26"/>
        <v>0</v>
      </c>
      <c r="G86" s="283">
        <f t="shared" ref="G86:J86" si="31">G50</f>
        <v>0</v>
      </c>
      <c r="H86" s="283">
        <f t="shared" si="31"/>
        <v>0</v>
      </c>
      <c r="I86" s="283">
        <f t="shared" si="31"/>
        <v>0</v>
      </c>
      <c r="J86" s="283">
        <f t="shared" si="31"/>
        <v>0</v>
      </c>
      <c r="K86" s="278"/>
    </row>
    <row r="87" spans="1:11" s="279" customFormat="1" ht="30.75" customHeight="1">
      <c r="A87" s="277" t="s">
        <v>277</v>
      </c>
      <c r="B87" s="438">
        <v>1305</v>
      </c>
      <c r="C87" s="388">
        <f>C54</f>
        <v>0</v>
      </c>
      <c r="D87" s="456">
        <v>0</v>
      </c>
      <c r="E87" s="456">
        <f>E54</f>
        <v>0</v>
      </c>
      <c r="F87" s="456">
        <f t="shared" si="26"/>
        <v>0</v>
      </c>
      <c r="G87" s="456">
        <f>G54</f>
        <v>0</v>
      </c>
      <c r="H87" s="456">
        <f>H54</f>
        <v>0</v>
      </c>
      <c r="I87" s="456">
        <f>I54</f>
        <v>0</v>
      </c>
      <c r="J87" s="456">
        <f>J54</f>
        <v>0</v>
      </c>
      <c r="K87" s="278"/>
    </row>
    <row r="88" spans="1:11" s="279" customFormat="1" ht="30.75" customHeight="1">
      <c r="A88" s="274" t="s">
        <v>106</v>
      </c>
      <c r="B88" s="280">
        <v>1310</v>
      </c>
      <c r="C88" s="383">
        <f>C82+C83-C84-C85-C86-C87</f>
        <v>1503</v>
      </c>
      <c r="D88" s="208">
        <f>D82+D83-D84-D85-D86-D87</f>
        <v>2360</v>
      </c>
      <c r="E88" s="132">
        <f>E82+E83-E84-E85-E86-E87</f>
        <v>1624</v>
      </c>
      <c r="F88" s="458">
        <f t="shared" ref="F88:J88" si="32">F82+F83-F84-F85-F86-F87</f>
        <v>1110</v>
      </c>
      <c r="G88" s="458">
        <f t="shared" si="32"/>
        <v>297</v>
      </c>
      <c r="H88" s="458">
        <f t="shared" si="32"/>
        <v>288</v>
      </c>
      <c r="I88" s="458">
        <f t="shared" si="32"/>
        <v>276</v>
      </c>
      <c r="J88" s="458">
        <f t="shared" si="32"/>
        <v>249</v>
      </c>
      <c r="K88" s="276"/>
    </row>
    <row r="89" spans="1:11" s="279" customFormat="1" ht="30.75" customHeight="1">
      <c r="A89" s="274" t="s">
        <v>155</v>
      </c>
      <c r="B89" s="280"/>
      <c r="C89" s="388"/>
      <c r="D89" s="327"/>
      <c r="E89" s="458"/>
      <c r="F89" s="287"/>
      <c r="G89" s="287"/>
      <c r="H89" s="287"/>
      <c r="I89" s="287"/>
      <c r="J89" s="287"/>
      <c r="K89" s="276"/>
    </row>
    <row r="90" spans="1:11" s="279" customFormat="1" ht="30.75" customHeight="1">
      <c r="A90" s="277" t="s">
        <v>360</v>
      </c>
      <c r="B90" s="438">
        <v>1400</v>
      </c>
      <c r="C90" s="388">
        <v>8157</v>
      </c>
      <c r="D90" s="456">
        <v>11840</v>
      </c>
      <c r="E90" s="456">
        <v>12753</v>
      </c>
      <c r="F90" s="456">
        <f t="shared" ref="F90:F95" si="33">SUM(G90:J90)</f>
        <v>14139</v>
      </c>
      <c r="G90" s="456">
        <v>3843</v>
      </c>
      <c r="H90" s="456">
        <v>3333</v>
      </c>
      <c r="I90" s="456">
        <v>3303</v>
      </c>
      <c r="J90" s="456">
        <v>3660</v>
      </c>
      <c r="K90" s="278"/>
    </row>
    <row r="91" spans="1:11" s="279" customFormat="1" ht="30.75" customHeight="1">
      <c r="A91" s="277" t="s">
        <v>5</v>
      </c>
      <c r="B91" s="438">
        <v>1410</v>
      </c>
      <c r="C91" s="388">
        <v>18738</v>
      </c>
      <c r="D91" s="130">
        <v>24465</v>
      </c>
      <c r="E91" s="130">
        <v>21535</v>
      </c>
      <c r="F91" s="130">
        <f t="shared" si="33"/>
        <v>24465</v>
      </c>
      <c r="G91" s="130">
        <v>6105</v>
      </c>
      <c r="H91" s="130">
        <v>6105</v>
      </c>
      <c r="I91" s="130">
        <v>6095</v>
      </c>
      <c r="J91" s="130">
        <v>6160</v>
      </c>
      <c r="K91" s="278"/>
    </row>
    <row r="92" spans="1:11" s="279" customFormat="1" ht="30.75" customHeight="1">
      <c r="A92" s="277" t="s">
        <v>6</v>
      </c>
      <c r="B92" s="438">
        <v>1420</v>
      </c>
      <c r="C92" s="388">
        <v>3876</v>
      </c>
      <c r="D92" s="130">
        <v>5190</v>
      </c>
      <c r="E92" s="130">
        <v>4572</v>
      </c>
      <c r="F92" s="130">
        <f t="shared" si="33"/>
        <v>5190</v>
      </c>
      <c r="G92" s="130">
        <v>1299</v>
      </c>
      <c r="H92" s="130">
        <v>1299</v>
      </c>
      <c r="I92" s="130">
        <v>1279</v>
      </c>
      <c r="J92" s="130">
        <v>1313</v>
      </c>
      <c r="K92" s="278"/>
    </row>
    <row r="93" spans="1:11" s="279" customFormat="1" ht="30.75" customHeight="1">
      <c r="A93" s="277" t="s">
        <v>7</v>
      </c>
      <c r="B93" s="438">
        <v>1430</v>
      </c>
      <c r="C93" s="388">
        <v>2663</v>
      </c>
      <c r="D93" s="130">
        <v>2600</v>
      </c>
      <c r="E93" s="130">
        <v>2668</v>
      </c>
      <c r="F93" s="130">
        <f t="shared" si="33"/>
        <v>2600</v>
      </c>
      <c r="G93" s="130">
        <v>650</v>
      </c>
      <c r="H93" s="130">
        <v>650</v>
      </c>
      <c r="I93" s="130">
        <v>650</v>
      </c>
      <c r="J93" s="130">
        <v>650</v>
      </c>
      <c r="K93" s="278"/>
    </row>
    <row r="94" spans="1:11" s="279" customFormat="1" ht="30.75" customHeight="1">
      <c r="A94" s="277" t="s">
        <v>26</v>
      </c>
      <c r="B94" s="438">
        <v>1440</v>
      </c>
      <c r="C94" s="388">
        <v>2754</v>
      </c>
      <c r="D94" s="130">
        <v>1838</v>
      </c>
      <c r="E94" s="130">
        <v>3032</v>
      </c>
      <c r="F94" s="130">
        <f t="shared" si="33"/>
        <v>3034</v>
      </c>
      <c r="G94" s="130">
        <v>757</v>
      </c>
      <c r="H94" s="130">
        <v>760</v>
      </c>
      <c r="I94" s="130">
        <v>760</v>
      </c>
      <c r="J94" s="130">
        <v>757</v>
      </c>
      <c r="K94" s="278"/>
    </row>
    <row r="95" spans="1:11" s="279" customFormat="1" ht="30.75" customHeight="1">
      <c r="A95" s="274" t="s">
        <v>49</v>
      </c>
      <c r="B95" s="280">
        <v>1450</v>
      </c>
      <c r="C95" s="387">
        <f>SUM(C90,C91:C94)</f>
        <v>36188</v>
      </c>
      <c r="D95" s="387">
        <f>SUM(D90,D91:D94)</f>
        <v>45933</v>
      </c>
      <c r="E95" s="458">
        <f>SUM(E90,E91:E94)</f>
        <v>44560</v>
      </c>
      <c r="F95" s="458">
        <f t="shared" si="33"/>
        <v>49428</v>
      </c>
      <c r="G95" s="458">
        <f>SUM(G90,G91:G94)</f>
        <v>12654</v>
      </c>
      <c r="H95" s="458">
        <f>SUM(H90,H91:H94)</f>
        <v>12147</v>
      </c>
      <c r="I95" s="458">
        <f>SUM(I90,I91:I94)</f>
        <v>12087</v>
      </c>
      <c r="J95" s="458">
        <f>SUM(J90,J91:J94)</f>
        <v>12540</v>
      </c>
      <c r="K95" s="276"/>
    </row>
    <row r="96" spans="1:11" s="273" customFormat="1" ht="20.100000000000001" customHeight="1">
      <c r="A96" s="289"/>
      <c r="B96" s="290"/>
      <c r="C96" s="291"/>
      <c r="D96" s="291"/>
      <c r="E96" s="291"/>
      <c r="F96" s="291"/>
      <c r="G96" s="291"/>
      <c r="H96" s="291"/>
      <c r="I96" s="291"/>
      <c r="J96" s="291"/>
      <c r="K96" s="292"/>
    </row>
    <row r="97" spans="1:10" ht="16.5" customHeight="1">
      <c r="A97" s="293"/>
      <c r="C97" s="294"/>
      <c r="D97" s="295"/>
      <c r="E97" s="295"/>
      <c r="F97" s="295"/>
      <c r="G97" s="295"/>
      <c r="H97" s="295"/>
      <c r="I97" s="295"/>
      <c r="J97" s="295"/>
    </row>
    <row r="98" spans="1:10" ht="20.100000000000001" customHeight="1">
      <c r="A98" s="296" t="s">
        <v>528</v>
      </c>
      <c r="B98" s="297"/>
      <c r="C98" s="529" t="s">
        <v>157</v>
      </c>
      <c r="D98" s="529"/>
      <c r="E98" s="529"/>
      <c r="F98" s="529"/>
      <c r="G98" s="298"/>
      <c r="H98" s="517" t="s">
        <v>540</v>
      </c>
      <c r="I98" s="517"/>
      <c r="J98" s="517"/>
    </row>
    <row r="99" spans="1:10" s="279" customFormat="1" ht="29.25" customHeight="1">
      <c r="A99" s="452" t="s">
        <v>366</v>
      </c>
      <c r="B99" s="266"/>
      <c r="C99" s="524" t="s">
        <v>186</v>
      </c>
      <c r="D99" s="524"/>
      <c r="E99" s="524"/>
      <c r="F99" s="524"/>
      <c r="G99" s="451"/>
      <c r="H99" s="525" t="s">
        <v>83</v>
      </c>
      <c r="I99" s="525"/>
      <c r="J99" s="525"/>
    </row>
    <row r="100" spans="1:10" ht="20.100000000000001" customHeight="1">
      <c r="A100" s="293"/>
      <c r="C100" s="294"/>
      <c r="D100" s="295"/>
      <c r="E100" s="295"/>
      <c r="F100" s="295"/>
      <c r="G100" s="295"/>
      <c r="H100" s="295"/>
      <c r="I100" s="295"/>
      <c r="J100" s="295"/>
    </row>
    <row r="101" spans="1:10">
      <c r="A101" s="293"/>
      <c r="C101" s="294"/>
      <c r="D101" s="295"/>
      <c r="E101" s="295"/>
      <c r="F101" s="295"/>
      <c r="G101" s="295"/>
      <c r="H101" s="295"/>
      <c r="I101" s="295"/>
      <c r="J101" s="295"/>
    </row>
    <row r="102" spans="1:10">
      <c r="A102" s="293"/>
      <c r="C102" s="294"/>
      <c r="D102" s="295"/>
      <c r="E102" s="295"/>
      <c r="F102" s="295"/>
      <c r="G102" s="295"/>
      <c r="H102" s="295"/>
      <c r="I102" s="295"/>
      <c r="J102" s="295"/>
    </row>
    <row r="103" spans="1:10">
      <c r="A103" s="293"/>
      <c r="C103" s="294"/>
      <c r="D103" s="295"/>
      <c r="E103" s="295"/>
      <c r="F103" s="295"/>
      <c r="G103" s="295"/>
      <c r="H103" s="295"/>
      <c r="I103" s="295"/>
      <c r="J103" s="295"/>
    </row>
    <row r="104" spans="1:10">
      <c r="A104" s="293"/>
      <c r="C104" s="294"/>
      <c r="D104" s="295"/>
      <c r="E104" s="295"/>
      <c r="F104" s="295"/>
      <c r="G104" s="295"/>
      <c r="H104" s="295"/>
      <c r="I104" s="295"/>
      <c r="J104" s="295"/>
    </row>
    <row r="105" spans="1:10">
      <c r="A105" s="293"/>
      <c r="C105" s="294"/>
      <c r="D105" s="295"/>
      <c r="E105" s="295"/>
      <c r="F105" s="295"/>
      <c r="G105" s="295"/>
      <c r="H105" s="295"/>
      <c r="I105" s="295"/>
      <c r="J105" s="295"/>
    </row>
    <row r="106" spans="1:10">
      <c r="A106" s="293"/>
      <c r="C106" s="294"/>
      <c r="D106" s="295"/>
      <c r="E106" s="295"/>
      <c r="F106" s="295"/>
      <c r="G106" s="295"/>
      <c r="H106" s="295"/>
      <c r="I106" s="295"/>
      <c r="J106" s="295"/>
    </row>
    <row r="107" spans="1:10">
      <c r="A107" s="293"/>
      <c r="C107" s="294"/>
      <c r="D107" s="295"/>
      <c r="E107" s="295"/>
      <c r="F107" s="295"/>
      <c r="G107" s="295"/>
      <c r="H107" s="295"/>
      <c r="I107" s="295"/>
      <c r="J107" s="295"/>
    </row>
    <row r="108" spans="1:10">
      <c r="A108" s="293"/>
      <c r="C108" s="294"/>
      <c r="D108" s="295"/>
      <c r="E108" s="295"/>
      <c r="F108" s="295"/>
      <c r="G108" s="295"/>
      <c r="H108" s="295"/>
      <c r="I108" s="295"/>
      <c r="J108" s="295"/>
    </row>
    <row r="109" spans="1:10">
      <c r="A109" s="293"/>
      <c r="C109" s="294"/>
      <c r="D109" s="295"/>
      <c r="E109" s="295"/>
      <c r="F109" s="295"/>
      <c r="G109" s="295"/>
      <c r="H109" s="295"/>
      <c r="I109" s="295"/>
      <c r="J109" s="295"/>
    </row>
    <row r="110" spans="1:10">
      <c r="A110" s="293"/>
      <c r="C110" s="294"/>
      <c r="D110" s="295"/>
      <c r="E110" s="295"/>
      <c r="F110" s="295"/>
      <c r="G110" s="295"/>
      <c r="H110" s="295"/>
      <c r="I110" s="295"/>
      <c r="J110" s="295"/>
    </row>
    <row r="111" spans="1:10">
      <c r="A111" s="293"/>
      <c r="C111" s="294"/>
      <c r="D111" s="295"/>
      <c r="E111" s="295"/>
      <c r="F111" s="295"/>
      <c r="G111" s="295"/>
      <c r="H111" s="295"/>
      <c r="I111" s="295"/>
      <c r="J111" s="295"/>
    </row>
    <row r="112" spans="1:10">
      <c r="A112" s="293"/>
      <c r="C112" s="294"/>
      <c r="D112" s="295"/>
      <c r="E112" s="295"/>
      <c r="F112" s="295"/>
      <c r="G112" s="295"/>
      <c r="H112" s="295"/>
      <c r="I112" s="295"/>
      <c r="J112" s="295"/>
    </row>
    <row r="113" spans="1:10">
      <c r="A113" s="293"/>
      <c r="C113" s="294"/>
      <c r="D113" s="295"/>
      <c r="E113" s="295"/>
      <c r="F113" s="295"/>
      <c r="G113" s="295"/>
      <c r="H113" s="295"/>
      <c r="I113" s="295"/>
      <c r="J113" s="295"/>
    </row>
    <row r="114" spans="1:10">
      <c r="A114" s="293"/>
      <c r="C114" s="294"/>
      <c r="D114" s="295"/>
      <c r="E114" s="295"/>
      <c r="F114" s="295"/>
      <c r="G114" s="295"/>
      <c r="H114" s="295"/>
      <c r="I114" s="295"/>
      <c r="J114" s="295"/>
    </row>
    <row r="115" spans="1:10">
      <c r="A115" s="293"/>
      <c r="C115" s="294"/>
      <c r="D115" s="295"/>
      <c r="E115" s="295"/>
      <c r="F115" s="295"/>
      <c r="G115" s="295"/>
      <c r="H115" s="295"/>
      <c r="I115" s="295"/>
      <c r="J115" s="295"/>
    </row>
    <row r="116" spans="1:10">
      <c r="A116" s="293"/>
      <c r="C116" s="294"/>
      <c r="D116" s="295"/>
      <c r="E116" s="295"/>
      <c r="F116" s="295"/>
      <c r="G116" s="295"/>
      <c r="H116" s="295"/>
      <c r="I116" s="295"/>
      <c r="J116" s="295"/>
    </row>
    <row r="117" spans="1:10">
      <c r="A117" s="293"/>
      <c r="C117" s="294"/>
      <c r="D117" s="295"/>
      <c r="E117" s="295"/>
      <c r="F117" s="295"/>
      <c r="G117" s="295"/>
      <c r="H117" s="295"/>
      <c r="I117" s="295"/>
      <c r="J117" s="295"/>
    </row>
    <row r="118" spans="1:10">
      <c r="A118" s="293"/>
      <c r="C118" s="294"/>
      <c r="D118" s="295"/>
      <c r="E118" s="295"/>
      <c r="F118" s="295"/>
      <c r="G118" s="295"/>
      <c r="H118" s="295"/>
      <c r="I118" s="295"/>
      <c r="J118" s="295"/>
    </row>
    <row r="119" spans="1:10">
      <c r="A119" s="293"/>
      <c r="C119" s="294"/>
      <c r="D119" s="295"/>
      <c r="E119" s="295"/>
      <c r="F119" s="295"/>
      <c r="G119" s="295"/>
      <c r="H119" s="295"/>
      <c r="I119" s="295"/>
      <c r="J119" s="295"/>
    </row>
    <row r="120" spans="1:10">
      <c r="A120" s="293"/>
      <c r="C120" s="294"/>
      <c r="D120" s="295"/>
      <c r="E120" s="295"/>
      <c r="F120" s="295"/>
      <c r="G120" s="295"/>
      <c r="H120" s="295"/>
      <c r="I120" s="295"/>
      <c r="J120" s="295"/>
    </row>
    <row r="121" spans="1:10">
      <c r="A121" s="293"/>
      <c r="C121" s="294"/>
      <c r="D121" s="295"/>
      <c r="E121" s="295"/>
      <c r="F121" s="295"/>
      <c r="G121" s="295"/>
      <c r="H121" s="295"/>
      <c r="I121" s="295"/>
      <c r="J121" s="295"/>
    </row>
    <row r="122" spans="1:10">
      <c r="A122" s="293"/>
      <c r="C122" s="294"/>
      <c r="D122" s="295"/>
      <c r="E122" s="295"/>
      <c r="F122" s="295"/>
      <c r="G122" s="295"/>
      <c r="H122" s="295"/>
      <c r="I122" s="295"/>
      <c r="J122" s="295"/>
    </row>
    <row r="123" spans="1:10">
      <c r="A123" s="293"/>
      <c r="C123" s="294"/>
      <c r="D123" s="295"/>
      <c r="E123" s="295"/>
      <c r="F123" s="295"/>
      <c r="G123" s="295"/>
      <c r="H123" s="295"/>
      <c r="I123" s="295"/>
      <c r="J123" s="295"/>
    </row>
    <row r="124" spans="1:10">
      <c r="A124" s="293"/>
      <c r="C124" s="294"/>
      <c r="D124" s="295"/>
      <c r="E124" s="295"/>
      <c r="F124" s="295"/>
      <c r="G124" s="295"/>
      <c r="H124" s="295"/>
      <c r="I124" s="295"/>
      <c r="J124" s="295"/>
    </row>
    <row r="125" spans="1:10">
      <c r="A125" s="293"/>
      <c r="C125" s="294"/>
      <c r="D125" s="295"/>
      <c r="E125" s="295"/>
      <c r="F125" s="295"/>
      <c r="G125" s="295"/>
      <c r="H125" s="295"/>
      <c r="I125" s="295"/>
      <c r="J125" s="295"/>
    </row>
    <row r="126" spans="1:10">
      <c r="A126" s="293"/>
      <c r="C126" s="294"/>
      <c r="D126" s="295"/>
      <c r="E126" s="295"/>
      <c r="F126" s="295"/>
      <c r="G126" s="295"/>
      <c r="H126" s="295"/>
      <c r="I126" s="295"/>
      <c r="J126" s="295"/>
    </row>
    <row r="127" spans="1:10">
      <c r="A127" s="293"/>
      <c r="C127" s="294"/>
      <c r="D127" s="295"/>
      <c r="E127" s="295"/>
      <c r="F127" s="295"/>
      <c r="G127" s="295"/>
      <c r="H127" s="295"/>
      <c r="I127" s="295"/>
      <c r="J127" s="295"/>
    </row>
    <row r="128" spans="1:10">
      <c r="A128" s="293"/>
      <c r="C128" s="294"/>
      <c r="D128" s="295"/>
      <c r="E128" s="295"/>
      <c r="F128" s="295"/>
      <c r="G128" s="295"/>
      <c r="H128" s="295"/>
      <c r="I128" s="295"/>
      <c r="J128" s="295"/>
    </row>
    <row r="129" spans="1:10">
      <c r="A129" s="293"/>
      <c r="C129" s="294"/>
      <c r="D129" s="295"/>
      <c r="E129" s="295"/>
      <c r="F129" s="295"/>
      <c r="G129" s="295"/>
      <c r="H129" s="295"/>
      <c r="I129" s="295"/>
      <c r="J129" s="295"/>
    </row>
    <row r="130" spans="1:10">
      <c r="A130" s="293"/>
      <c r="C130" s="294"/>
      <c r="D130" s="295"/>
      <c r="E130" s="295"/>
      <c r="F130" s="295"/>
      <c r="G130" s="295"/>
      <c r="H130" s="295"/>
      <c r="I130" s="295"/>
      <c r="J130" s="295"/>
    </row>
    <row r="131" spans="1:10">
      <c r="A131" s="293"/>
      <c r="C131" s="294"/>
      <c r="D131" s="295"/>
      <c r="E131" s="295"/>
      <c r="F131" s="295"/>
      <c r="G131" s="295"/>
      <c r="H131" s="295"/>
      <c r="I131" s="295"/>
      <c r="J131" s="295"/>
    </row>
    <row r="132" spans="1:10">
      <c r="A132" s="293"/>
      <c r="C132" s="294"/>
      <c r="D132" s="295"/>
      <c r="E132" s="295"/>
      <c r="F132" s="295"/>
      <c r="G132" s="295"/>
      <c r="H132" s="295"/>
      <c r="I132" s="295"/>
      <c r="J132" s="295"/>
    </row>
    <row r="133" spans="1:10">
      <c r="A133" s="293"/>
      <c r="C133" s="294"/>
      <c r="D133" s="295"/>
      <c r="E133" s="295"/>
      <c r="F133" s="295"/>
      <c r="G133" s="295"/>
      <c r="H133" s="295"/>
      <c r="I133" s="295"/>
      <c r="J133" s="295"/>
    </row>
    <row r="134" spans="1:10">
      <c r="A134" s="293"/>
      <c r="C134" s="294"/>
      <c r="D134" s="295"/>
      <c r="E134" s="295"/>
      <c r="F134" s="295"/>
      <c r="G134" s="295"/>
      <c r="H134" s="295"/>
      <c r="I134" s="295"/>
      <c r="J134" s="295"/>
    </row>
    <row r="135" spans="1:10">
      <c r="A135" s="293"/>
      <c r="C135" s="294"/>
      <c r="D135" s="295"/>
      <c r="E135" s="295"/>
      <c r="F135" s="295"/>
      <c r="G135" s="295"/>
      <c r="H135" s="295"/>
      <c r="I135" s="295"/>
      <c r="J135" s="295"/>
    </row>
    <row r="136" spans="1:10">
      <c r="A136" s="293"/>
      <c r="C136" s="294"/>
      <c r="D136" s="295"/>
      <c r="E136" s="295"/>
      <c r="F136" s="295"/>
      <c r="G136" s="295"/>
      <c r="H136" s="295"/>
      <c r="I136" s="295"/>
      <c r="J136" s="295"/>
    </row>
    <row r="137" spans="1:10">
      <c r="A137" s="293"/>
      <c r="C137" s="294"/>
      <c r="D137" s="295"/>
      <c r="E137" s="295"/>
      <c r="F137" s="295"/>
      <c r="G137" s="295"/>
      <c r="H137" s="295"/>
      <c r="I137" s="295"/>
      <c r="J137" s="295"/>
    </row>
    <row r="138" spans="1:10">
      <c r="A138" s="293"/>
      <c r="C138" s="294"/>
      <c r="D138" s="295"/>
      <c r="E138" s="295"/>
      <c r="F138" s="295"/>
      <c r="G138" s="295"/>
      <c r="H138" s="295"/>
      <c r="I138" s="295"/>
      <c r="J138" s="295"/>
    </row>
    <row r="139" spans="1:10">
      <c r="A139" s="293"/>
      <c r="C139" s="294"/>
      <c r="D139" s="295"/>
      <c r="E139" s="295"/>
      <c r="F139" s="295"/>
      <c r="G139" s="295"/>
      <c r="H139" s="295"/>
      <c r="I139" s="295"/>
      <c r="J139" s="295"/>
    </row>
    <row r="140" spans="1:10">
      <c r="A140" s="293"/>
      <c r="C140" s="294"/>
      <c r="D140" s="295"/>
      <c r="E140" s="295"/>
      <c r="F140" s="295"/>
      <c r="G140" s="295"/>
      <c r="H140" s="295"/>
      <c r="I140" s="295"/>
      <c r="J140" s="295"/>
    </row>
    <row r="141" spans="1:10">
      <c r="A141" s="293"/>
      <c r="C141" s="294"/>
      <c r="D141" s="295"/>
      <c r="E141" s="295"/>
      <c r="F141" s="295"/>
      <c r="G141" s="295"/>
      <c r="H141" s="295"/>
      <c r="I141" s="295"/>
      <c r="J141" s="295"/>
    </row>
    <row r="142" spans="1:10">
      <c r="A142" s="293"/>
      <c r="C142" s="294"/>
      <c r="D142" s="295"/>
      <c r="E142" s="295"/>
      <c r="F142" s="295"/>
      <c r="G142" s="295"/>
      <c r="H142" s="295"/>
      <c r="I142" s="295"/>
      <c r="J142" s="295"/>
    </row>
    <row r="143" spans="1:10">
      <c r="A143" s="293"/>
      <c r="C143" s="294"/>
      <c r="D143" s="295"/>
      <c r="E143" s="295"/>
      <c r="F143" s="295"/>
      <c r="G143" s="295"/>
      <c r="H143" s="295"/>
      <c r="I143" s="295"/>
      <c r="J143" s="295"/>
    </row>
    <row r="144" spans="1:10">
      <c r="A144" s="293"/>
      <c r="C144" s="294"/>
      <c r="D144" s="295"/>
      <c r="E144" s="295"/>
      <c r="F144" s="295"/>
      <c r="G144" s="295"/>
      <c r="H144" s="295"/>
      <c r="I144" s="295"/>
      <c r="J144" s="295"/>
    </row>
    <row r="145" spans="1:10">
      <c r="A145" s="293"/>
      <c r="C145" s="294"/>
      <c r="D145" s="295"/>
      <c r="E145" s="295"/>
      <c r="F145" s="295"/>
      <c r="G145" s="295"/>
      <c r="H145" s="295"/>
      <c r="I145" s="295"/>
      <c r="J145" s="295"/>
    </row>
    <row r="146" spans="1:10">
      <c r="A146" s="293"/>
      <c r="C146" s="294"/>
      <c r="D146" s="295"/>
      <c r="E146" s="295"/>
      <c r="F146" s="295"/>
      <c r="G146" s="295"/>
      <c r="H146" s="295"/>
      <c r="I146" s="295"/>
      <c r="J146" s="295"/>
    </row>
    <row r="147" spans="1:10">
      <c r="A147" s="293"/>
      <c r="C147" s="294"/>
      <c r="D147" s="295"/>
      <c r="E147" s="295"/>
      <c r="F147" s="295"/>
      <c r="G147" s="295"/>
      <c r="H147" s="295"/>
      <c r="I147" s="295"/>
      <c r="J147" s="295"/>
    </row>
    <row r="148" spans="1:10">
      <c r="A148" s="293"/>
      <c r="C148" s="294"/>
      <c r="D148" s="295"/>
      <c r="E148" s="295"/>
      <c r="F148" s="295"/>
      <c r="G148" s="295"/>
      <c r="H148" s="295"/>
      <c r="I148" s="295"/>
      <c r="J148" s="295"/>
    </row>
    <row r="149" spans="1:10">
      <c r="A149" s="293"/>
      <c r="C149" s="294"/>
      <c r="D149" s="295"/>
      <c r="E149" s="295"/>
      <c r="F149" s="295"/>
      <c r="G149" s="295"/>
      <c r="H149" s="295"/>
      <c r="I149" s="295"/>
      <c r="J149" s="295"/>
    </row>
    <row r="150" spans="1:10">
      <c r="A150" s="293"/>
      <c r="C150" s="294"/>
      <c r="D150" s="295"/>
      <c r="E150" s="295"/>
      <c r="F150" s="295"/>
      <c r="G150" s="295"/>
      <c r="H150" s="295"/>
      <c r="I150" s="295"/>
      <c r="J150" s="295"/>
    </row>
    <row r="151" spans="1:10">
      <c r="A151" s="293"/>
      <c r="C151" s="294"/>
      <c r="D151" s="295"/>
      <c r="E151" s="295"/>
      <c r="F151" s="295"/>
      <c r="G151" s="295"/>
      <c r="H151" s="295"/>
      <c r="I151" s="295"/>
      <c r="J151" s="295"/>
    </row>
    <row r="152" spans="1:10">
      <c r="A152" s="293"/>
      <c r="C152" s="294"/>
      <c r="D152" s="295"/>
      <c r="E152" s="295"/>
      <c r="F152" s="295"/>
      <c r="G152" s="295"/>
      <c r="H152" s="295"/>
      <c r="I152" s="295"/>
      <c r="J152" s="295"/>
    </row>
    <row r="153" spans="1:10">
      <c r="A153" s="293"/>
      <c r="C153" s="294"/>
      <c r="D153" s="295"/>
      <c r="E153" s="295"/>
      <c r="F153" s="295"/>
      <c r="G153" s="295"/>
      <c r="H153" s="295"/>
      <c r="I153" s="295"/>
      <c r="J153" s="295"/>
    </row>
    <row r="154" spans="1:10">
      <c r="A154" s="293"/>
      <c r="C154" s="294"/>
      <c r="D154" s="295"/>
      <c r="E154" s="295"/>
      <c r="F154" s="295"/>
      <c r="G154" s="295"/>
      <c r="H154" s="295"/>
      <c r="I154" s="295"/>
      <c r="J154" s="295"/>
    </row>
    <row r="155" spans="1:10">
      <c r="A155" s="293"/>
      <c r="C155" s="294"/>
      <c r="D155" s="295"/>
      <c r="E155" s="295"/>
      <c r="F155" s="295"/>
      <c r="G155" s="295"/>
      <c r="H155" s="295"/>
      <c r="I155" s="295"/>
      <c r="J155" s="295"/>
    </row>
    <row r="156" spans="1:10">
      <c r="A156" s="293"/>
      <c r="C156" s="294"/>
      <c r="D156" s="295"/>
      <c r="E156" s="295"/>
      <c r="F156" s="295"/>
      <c r="G156" s="295"/>
      <c r="H156" s="295"/>
      <c r="I156" s="295"/>
      <c r="J156" s="295"/>
    </row>
    <row r="157" spans="1:10">
      <c r="A157" s="293"/>
      <c r="C157" s="294"/>
      <c r="D157" s="295"/>
      <c r="E157" s="295"/>
      <c r="F157" s="295"/>
      <c r="G157" s="295"/>
      <c r="H157" s="295"/>
      <c r="I157" s="295"/>
      <c r="J157" s="295"/>
    </row>
    <row r="158" spans="1:10">
      <c r="A158" s="299"/>
    </row>
    <row r="159" spans="1:10">
      <c r="A159" s="299"/>
    </row>
    <row r="160" spans="1:10">
      <c r="A160" s="299"/>
    </row>
    <row r="161" spans="1:1">
      <c r="A161" s="299"/>
    </row>
    <row r="162" spans="1:1">
      <c r="A162" s="299"/>
    </row>
    <row r="163" spans="1:1">
      <c r="A163" s="299"/>
    </row>
    <row r="164" spans="1:1">
      <c r="A164" s="299"/>
    </row>
    <row r="165" spans="1:1">
      <c r="A165" s="299"/>
    </row>
    <row r="166" spans="1:1">
      <c r="A166" s="299"/>
    </row>
    <row r="167" spans="1:1">
      <c r="A167" s="299"/>
    </row>
    <row r="168" spans="1:1">
      <c r="A168" s="299"/>
    </row>
    <row r="169" spans="1:1">
      <c r="A169" s="299"/>
    </row>
    <row r="170" spans="1:1">
      <c r="A170" s="299"/>
    </row>
    <row r="171" spans="1:1">
      <c r="A171" s="299"/>
    </row>
    <row r="172" spans="1:1">
      <c r="A172" s="299"/>
    </row>
    <row r="173" spans="1:1">
      <c r="A173" s="299"/>
    </row>
    <row r="174" spans="1:1">
      <c r="A174" s="299"/>
    </row>
    <row r="175" spans="1:1">
      <c r="A175" s="299"/>
    </row>
    <row r="176" spans="1:1">
      <c r="A176" s="299"/>
    </row>
    <row r="177" spans="1:1">
      <c r="A177" s="299"/>
    </row>
    <row r="178" spans="1:1">
      <c r="A178" s="299"/>
    </row>
    <row r="179" spans="1:1">
      <c r="A179" s="299"/>
    </row>
    <row r="180" spans="1:1">
      <c r="A180" s="299"/>
    </row>
    <row r="181" spans="1:1">
      <c r="A181" s="299"/>
    </row>
    <row r="182" spans="1:1">
      <c r="A182" s="299"/>
    </row>
    <row r="183" spans="1:1">
      <c r="A183" s="299"/>
    </row>
    <row r="184" spans="1:1">
      <c r="A184" s="299"/>
    </row>
    <row r="185" spans="1:1">
      <c r="A185" s="299"/>
    </row>
    <row r="186" spans="1:1">
      <c r="A186" s="299"/>
    </row>
    <row r="187" spans="1:1">
      <c r="A187" s="299"/>
    </row>
    <row r="188" spans="1:1">
      <c r="A188" s="299"/>
    </row>
    <row r="189" spans="1:1">
      <c r="A189" s="299"/>
    </row>
    <row r="190" spans="1:1">
      <c r="A190" s="299"/>
    </row>
    <row r="191" spans="1:1">
      <c r="A191" s="299"/>
    </row>
    <row r="192" spans="1:1">
      <c r="A192" s="299"/>
    </row>
    <row r="193" spans="1:1">
      <c r="A193" s="299"/>
    </row>
    <row r="194" spans="1:1">
      <c r="A194" s="299"/>
    </row>
    <row r="195" spans="1:1">
      <c r="A195" s="299"/>
    </row>
    <row r="196" spans="1:1">
      <c r="A196" s="299"/>
    </row>
    <row r="197" spans="1:1">
      <c r="A197" s="299"/>
    </row>
    <row r="198" spans="1:1">
      <c r="A198" s="299"/>
    </row>
    <row r="199" spans="1:1">
      <c r="A199" s="299"/>
    </row>
    <row r="200" spans="1:1">
      <c r="A200" s="299"/>
    </row>
    <row r="201" spans="1:1">
      <c r="A201" s="299"/>
    </row>
    <row r="202" spans="1:1">
      <c r="A202" s="299"/>
    </row>
    <row r="203" spans="1:1">
      <c r="A203" s="299"/>
    </row>
    <row r="204" spans="1:1">
      <c r="A204" s="299"/>
    </row>
    <row r="205" spans="1:1">
      <c r="A205" s="299"/>
    </row>
    <row r="206" spans="1:1">
      <c r="A206" s="299"/>
    </row>
    <row r="207" spans="1:1">
      <c r="A207" s="299"/>
    </row>
    <row r="208" spans="1:1">
      <c r="A208" s="299"/>
    </row>
    <row r="209" spans="1:1">
      <c r="A209" s="299"/>
    </row>
    <row r="210" spans="1:1">
      <c r="A210" s="299"/>
    </row>
    <row r="211" spans="1:1">
      <c r="A211" s="299"/>
    </row>
    <row r="212" spans="1:1">
      <c r="A212" s="299"/>
    </row>
    <row r="213" spans="1:1">
      <c r="A213" s="299"/>
    </row>
    <row r="214" spans="1:1">
      <c r="A214" s="299"/>
    </row>
    <row r="215" spans="1:1">
      <c r="A215" s="299"/>
    </row>
    <row r="216" spans="1:1">
      <c r="A216" s="299"/>
    </row>
    <row r="217" spans="1:1">
      <c r="A217" s="299"/>
    </row>
    <row r="218" spans="1:1">
      <c r="A218" s="299"/>
    </row>
    <row r="219" spans="1:1">
      <c r="A219" s="299"/>
    </row>
    <row r="220" spans="1:1">
      <c r="A220" s="299"/>
    </row>
    <row r="221" spans="1:1">
      <c r="A221" s="299"/>
    </row>
    <row r="222" spans="1:1">
      <c r="A222" s="299"/>
    </row>
    <row r="223" spans="1:1">
      <c r="A223" s="299"/>
    </row>
    <row r="224" spans="1:1">
      <c r="A224" s="299"/>
    </row>
    <row r="225" spans="1:1">
      <c r="A225" s="299"/>
    </row>
    <row r="226" spans="1:1">
      <c r="A226" s="299"/>
    </row>
    <row r="227" spans="1:1">
      <c r="A227" s="299"/>
    </row>
    <row r="228" spans="1:1">
      <c r="A228" s="299"/>
    </row>
    <row r="229" spans="1:1">
      <c r="A229" s="299"/>
    </row>
    <row r="230" spans="1:1">
      <c r="A230" s="299"/>
    </row>
    <row r="231" spans="1:1">
      <c r="A231" s="299"/>
    </row>
    <row r="232" spans="1:1">
      <c r="A232" s="299"/>
    </row>
    <row r="233" spans="1:1">
      <c r="A233" s="299"/>
    </row>
    <row r="234" spans="1:1">
      <c r="A234" s="299"/>
    </row>
    <row r="235" spans="1:1">
      <c r="A235" s="299"/>
    </row>
    <row r="236" spans="1:1">
      <c r="A236" s="299"/>
    </row>
    <row r="237" spans="1:1">
      <c r="A237" s="299"/>
    </row>
    <row r="238" spans="1:1">
      <c r="A238" s="299"/>
    </row>
    <row r="239" spans="1:1">
      <c r="A239" s="299"/>
    </row>
    <row r="240" spans="1:1">
      <c r="A240" s="299"/>
    </row>
    <row r="241" spans="1:1">
      <c r="A241" s="299"/>
    </row>
    <row r="242" spans="1:1">
      <c r="A242" s="299"/>
    </row>
    <row r="243" spans="1:1">
      <c r="A243" s="299"/>
    </row>
    <row r="244" spans="1:1">
      <c r="A244" s="299"/>
    </row>
    <row r="245" spans="1:1">
      <c r="A245" s="299"/>
    </row>
    <row r="246" spans="1:1">
      <c r="A246" s="299"/>
    </row>
    <row r="247" spans="1:1">
      <c r="A247" s="299"/>
    </row>
    <row r="248" spans="1:1">
      <c r="A248" s="299"/>
    </row>
    <row r="249" spans="1:1">
      <c r="A249" s="299"/>
    </row>
    <row r="250" spans="1:1">
      <c r="A250" s="299"/>
    </row>
    <row r="251" spans="1:1">
      <c r="A251" s="299"/>
    </row>
    <row r="252" spans="1:1">
      <c r="A252" s="299"/>
    </row>
    <row r="253" spans="1:1">
      <c r="A253" s="299"/>
    </row>
    <row r="254" spans="1:1">
      <c r="A254" s="299"/>
    </row>
    <row r="255" spans="1:1">
      <c r="A255" s="299"/>
    </row>
    <row r="256" spans="1:1">
      <c r="A256" s="299"/>
    </row>
    <row r="257" spans="1:1">
      <c r="A257" s="299"/>
    </row>
    <row r="258" spans="1:1">
      <c r="A258" s="299"/>
    </row>
    <row r="259" spans="1:1">
      <c r="A259" s="299"/>
    </row>
    <row r="260" spans="1:1">
      <c r="A260" s="299"/>
    </row>
    <row r="261" spans="1:1">
      <c r="A261" s="299"/>
    </row>
    <row r="262" spans="1:1">
      <c r="A262" s="299"/>
    </row>
    <row r="263" spans="1:1">
      <c r="A263" s="299"/>
    </row>
    <row r="264" spans="1:1">
      <c r="A264" s="299"/>
    </row>
    <row r="265" spans="1:1">
      <c r="A265" s="299"/>
    </row>
    <row r="266" spans="1:1">
      <c r="A266" s="299"/>
    </row>
    <row r="267" spans="1:1">
      <c r="A267" s="299"/>
    </row>
    <row r="268" spans="1:1">
      <c r="A268" s="299"/>
    </row>
    <row r="269" spans="1:1">
      <c r="A269" s="299"/>
    </row>
    <row r="270" spans="1:1">
      <c r="A270" s="299"/>
    </row>
    <row r="271" spans="1:1">
      <c r="A271" s="299"/>
    </row>
    <row r="272" spans="1:1">
      <c r="A272" s="299"/>
    </row>
    <row r="273" spans="1:1">
      <c r="A273" s="299"/>
    </row>
    <row r="274" spans="1:1">
      <c r="A274" s="299"/>
    </row>
    <row r="275" spans="1:1">
      <c r="A275" s="299"/>
    </row>
    <row r="276" spans="1:1">
      <c r="A276" s="299"/>
    </row>
    <row r="277" spans="1:1">
      <c r="A277" s="299"/>
    </row>
    <row r="278" spans="1:1">
      <c r="A278" s="299"/>
    </row>
    <row r="279" spans="1:1">
      <c r="A279" s="299"/>
    </row>
    <row r="280" spans="1:1">
      <c r="A280" s="299"/>
    </row>
    <row r="281" spans="1:1">
      <c r="A281" s="299"/>
    </row>
    <row r="282" spans="1:1">
      <c r="A282" s="299"/>
    </row>
    <row r="283" spans="1:1">
      <c r="A283" s="299"/>
    </row>
    <row r="284" spans="1:1">
      <c r="A284" s="299"/>
    </row>
    <row r="285" spans="1:1">
      <c r="A285" s="299"/>
    </row>
    <row r="286" spans="1:1">
      <c r="A286" s="299"/>
    </row>
    <row r="287" spans="1:1">
      <c r="A287" s="299"/>
    </row>
    <row r="288" spans="1:1">
      <c r="A288" s="299"/>
    </row>
    <row r="289" spans="1:1">
      <c r="A289" s="299"/>
    </row>
    <row r="290" spans="1:1">
      <c r="A290" s="299"/>
    </row>
    <row r="291" spans="1:1">
      <c r="A291" s="299"/>
    </row>
    <row r="292" spans="1:1">
      <c r="A292" s="299"/>
    </row>
    <row r="293" spans="1:1">
      <c r="A293" s="299"/>
    </row>
    <row r="294" spans="1:1">
      <c r="A294" s="299"/>
    </row>
    <row r="295" spans="1:1">
      <c r="A295" s="299"/>
    </row>
    <row r="296" spans="1:1">
      <c r="A296" s="299"/>
    </row>
    <row r="297" spans="1:1">
      <c r="A297" s="299"/>
    </row>
    <row r="298" spans="1:1">
      <c r="A298" s="299"/>
    </row>
    <row r="299" spans="1:1">
      <c r="A299" s="299"/>
    </row>
    <row r="300" spans="1:1">
      <c r="A300" s="299"/>
    </row>
    <row r="301" spans="1:1">
      <c r="A301" s="299"/>
    </row>
    <row r="302" spans="1:1">
      <c r="A302" s="299"/>
    </row>
    <row r="303" spans="1:1">
      <c r="A303" s="299"/>
    </row>
    <row r="304" spans="1:1">
      <c r="A304" s="299"/>
    </row>
    <row r="305" spans="1:1">
      <c r="A305" s="299"/>
    </row>
    <row r="306" spans="1:1">
      <c r="A306" s="299"/>
    </row>
    <row r="307" spans="1:1">
      <c r="A307" s="299"/>
    </row>
    <row r="308" spans="1:1">
      <c r="A308" s="299"/>
    </row>
    <row r="309" spans="1:1">
      <c r="A309" s="299"/>
    </row>
    <row r="310" spans="1:1">
      <c r="A310" s="299"/>
    </row>
    <row r="311" spans="1:1">
      <c r="A311" s="299"/>
    </row>
    <row r="312" spans="1:1">
      <c r="A312" s="299"/>
    </row>
    <row r="313" spans="1:1">
      <c r="A313" s="299"/>
    </row>
    <row r="314" spans="1:1">
      <c r="A314" s="299"/>
    </row>
    <row r="315" spans="1:1">
      <c r="A315" s="299"/>
    </row>
    <row r="316" spans="1:1">
      <c r="A316" s="299"/>
    </row>
    <row r="317" spans="1:1">
      <c r="A317" s="299"/>
    </row>
    <row r="318" spans="1:1">
      <c r="A318" s="299"/>
    </row>
    <row r="319" spans="1:1">
      <c r="A319" s="299"/>
    </row>
    <row r="320" spans="1:1">
      <c r="A320" s="299"/>
    </row>
    <row r="321" spans="1:1">
      <c r="A321" s="299"/>
    </row>
    <row r="322" spans="1:1">
      <c r="A322" s="299"/>
    </row>
    <row r="323" spans="1:1">
      <c r="A323" s="299"/>
    </row>
    <row r="324" spans="1:1">
      <c r="A324" s="299"/>
    </row>
  </sheetData>
  <mergeCells count="14">
    <mergeCell ref="A2:K2"/>
    <mergeCell ref="A4:A5"/>
    <mergeCell ref="B4:B5"/>
    <mergeCell ref="C4:C5"/>
    <mergeCell ref="D4:D5"/>
    <mergeCell ref="E4:E5"/>
    <mergeCell ref="F4:F5"/>
    <mergeCell ref="G4:J4"/>
    <mergeCell ref="K4:K5"/>
    <mergeCell ref="C99:F99"/>
    <mergeCell ref="H99:J99"/>
    <mergeCell ref="A7:K7"/>
    <mergeCell ref="C98:F98"/>
    <mergeCell ref="H98:J98"/>
  </mergeCells>
  <phoneticPr fontId="4" type="noConversion"/>
  <pageMargins left="0.59055118110236227" right="0.59055118110236227" top="0.98425196850393704" bottom="0.59055118110236227" header="0" footer="0"/>
  <pageSetup paperSize="9" scale="50" orientation="landscape" r:id="rId1"/>
  <headerFooter alignWithMargins="0"/>
  <ignoredErrors>
    <ignoredError sqref="F9 F52 F95 F48 F18:F19 F70 F64 F59 F40 F82:F85 F86:F87 F67 F75" formula="1"/>
    <ignoredError sqref="G88:J88 E88" evalError="1"/>
    <ignoredError sqref="D4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J285"/>
  <sheetViews>
    <sheetView view="pageBreakPreview" topLeftCell="A37" zoomScale="80" zoomScaleSheetLayoutView="80" workbookViewId="0">
      <selection activeCell="F48" sqref="F48"/>
    </sheetView>
  </sheetViews>
  <sheetFormatPr defaultRowHeight="18.75"/>
  <cols>
    <col min="1" max="1" width="50.7109375" style="3" customWidth="1"/>
    <col min="2" max="2" width="9.42578125" style="452" customWidth="1"/>
    <col min="3" max="3" width="16.140625" style="452" customWidth="1"/>
    <col min="4" max="4" width="16.7109375" style="452" customWidth="1"/>
    <col min="5" max="5" width="16.140625" style="452" customWidth="1"/>
    <col min="6" max="6" width="16" style="452" customWidth="1"/>
    <col min="7" max="7" width="16.28515625" style="3" customWidth="1"/>
    <col min="8" max="8" width="16.85546875" style="3" customWidth="1"/>
    <col min="9" max="9" width="16.140625" style="3" customWidth="1"/>
    <col min="10" max="10" width="18.28515625" style="3" customWidth="1"/>
    <col min="11" max="16384" width="9.140625" style="3"/>
  </cols>
  <sheetData>
    <row r="2" spans="1:10">
      <c r="A2" s="538" t="s">
        <v>424</v>
      </c>
      <c r="B2" s="538"/>
      <c r="C2" s="538"/>
      <c r="D2" s="538"/>
      <c r="E2" s="538"/>
      <c r="F2" s="538"/>
      <c r="G2" s="538"/>
      <c r="H2" s="538"/>
    </row>
    <row r="3" spans="1:10">
      <c r="A3" s="440"/>
      <c r="B3" s="86"/>
      <c r="C3" s="440"/>
      <c r="D3" s="440"/>
      <c r="E3" s="440"/>
      <c r="F3" s="86"/>
      <c r="G3" s="440"/>
      <c r="H3" s="440"/>
      <c r="J3" s="3" t="s">
        <v>401</v>
      </c>
    </row>
    <row r="4" spans="1:10" ht="41.25" customHeight="1">
      <c r="A4" s="539" t="s">
        <v>164</v>
      </c>
      <c r="B4" s="541" t="s">
        <v>17</v>
      </c>
      <c r="C4" s="543" t="s">
        <v>576</v>
      </c>
      <c r="D4" s="543" t="s">
        <v>577</v>
      </c>
      <c r="E4" s="545" t="s">
        <v>573</v>
      </c>
      <c r="F4" s="543" t="s">
        <v>578</v>
      </c>
      <c r="G4" s="547" t="s">
        <v>334</v>
      </c>
      <c r="H4" s="548"/>
      <c r="I4" s="548"/>
      <c r="J4" s="549"/>
    </row>
    <row r="5" spans="1:10" ht="54" customHeight="1">
      <c r="A5" s="540"/>
      <c r="B5" s="542"/>
      <c r="C5" s="544"/>
      <c r="D5" s="544"/>
      <c r="E5" s="546"/>
      <c r="F5" s="544"/>
      <c r="G5" s="448" t="s">
        <v>127</v>
      </c>
      <c r="H5" s="448" t="s">
        <v>128</v>
      </c>
      <c r="I5" s="448" t="s">
        <v>129</v>
      </c>
      <c r="J5" s="448" t="s">
        <v>63</v>
      </c>
    </row>
    <row r="6" spans="1:10" ht="23.25" customHeight="1">
      <c r="A6" s="462">
        <v>1</v>
      </c>
      <c r="B6" s="455">
        <v>2</v>
      </c>
      <c r="C6" s="455">
        <v>3</v>
      </c>
      <c r="D6" s="455">
        <v>4</v>
      </c>
      <c r="E6" s="455">
        <v>5</v>
      </c>
      <c r="F6" s="455">
        <v>6</v>
      </c>
      <c r="G6" s="455">
        <v>7</v>
      </c>
      <c r="H6" s="455">
        <v>8</v>
      </c>
      <c r="I6" s="462">
        <v>9</v>
      </c>
      <c r="J6" s="462">
        <v>10</v>
      </c>
    </row>
    <row r="7" spans="1:10" ht="63.75" customHeight="1">
      <c r="A7" s="300" t="s">
        <v>404</v>
      </c>
      <c r="B7" s="301">
        <v>1018</v>
      </c>
      <c r="C7" s="209">
        <f>SUM(C8:C27)</f>
        <v>-1574</v>
      </c>
      <c r="D7" s="209">
        <v>-1400</v>
      </c>
      <c r="E7" s="209">
        <f t="shared" ref="E7:J7" si="0">SUM(E8:E27)</f>
        <v>-1705</v>
      </c>
      <c r="F7" s="209">
        <f t="shared" si="0"/>
        <v>-1600</v>
      </c>
      <c r="G7" s="209">
        <f t="shared" si="0"/>
        <v>-400</v>
      </c>
      <c r="H7" s="209">
        <f t="shared" si="0"/>
        <v>-400</v>
      </c>
      <c r="I7" s="209">
        <f t="shared" si="0"/>
        <v>-400</v>
      </c>
      <c r="J7" s="209">
        <f t="shared" si="0"/>
        <v>-400</v>
      </c>
    </row>
    <row r="8" spans="1:10" ht="24.75" customHeight="1">
      <c r="A8" s="358" t="s">
        <v>31</v>
      </c>
      <c r="B8" s="301"/>
      <c r="C8" s="390">
        <v>0</v>
      </c>
      <c r="D8" s="454">
        <v>0</v>
      </c>
      <c r="E8" s="454">
        <v>0</v>
      </c>
      <c r="F8" s="454">
        <f>SUM(G8:J8)</f>
        <v>0</v>
      </c>
      <c r="G8" s="454">
        <v>0</v>
      </c>
      <c r="H8" s="454">
        <v>0</v>
      </c>
      <c r="I8" s="454">
        <v>0</v>
      </c>
      <c r="J8" s="454">
        <v>0</v>
      </c>
    </row>
    <row r="9" spans="1:10" ht="28.5" customHeight="1">
      <c r="A9" s="358" t="s">
        <v>607</v>
      </c>
      <c r="B9" s="301"/>
      <c r="C9" s="390">
        <v>-2</v>
      </c>
      <c r="D9" s="454">
        <v>-1</v>
      </c>
      <c r="E9" s="454">
        <v>-7</v>
      </c>
      <c r="F9" s="454">
        <f>SUM(G9:J9)</f>
        <v>-1</v>
      </c>
      <c r="G9" s="454">
        <v>0</v>
      </c>
      <c r="H9" s="454">
        <v>0</v>
      </c>
      <c r="I9" s="454">
        <v>-1</v>
      </c>
      <c r="J9" s="454">
        <v>0</v>
      </c>
    </row>
    <row r="10" spans="1:10" ht="27.75" customHeight="1">
      <c r="A10" s="358" t="s">
        <v>460</v>
      </c>
      <c r="B10" s="301"/>
      <c r="C10" s="390">
        <v>-42</v>
      </c>
      <c r="D10" s="454">
        <v>-52</v>
      </c>
      <c r="E10" s="454">
        <v>-50</v>
      </c>
      <c r="F10" s="454">
        <f>SUM(G10:J10)</f>
        <v>-52</v>
      </c>
      <c r="G10" s="454">
        <v>-13</v>
      </c>
      <c r="H10" s="454">
        <v>-13</v>
      </c>
      <c r="I10" s="454">
        <v>-13</v>
      </c>
      <c r="J10" s="454">
        <v>-13</v>
      </c>
    </row>
    <row r="11" spans="1:10" ht="30" customHeight="1">
      <c r="A11" s="358" t="s">
        <v>461</v>
      </c>
      <c r="B11" s="301"/>
      <c r="C11" s="390">
        <v>-6</v>
      </c>
      <c r="D11" s="454">
        <v>0</v>
      </c>
      <c r="E11" s="454">
        <v>-30</v>
      </c>
      <c r="F11" s="454">
        <f>SUM(G11:J11)</f>
        <v>-40</v>
      </c>
      <c r="G11" s="454">
        <v>-10</v>
      </c>
      <c r="H11" s="454">
        <v>-10</v>
      </c>
      <c r="I11" s="454">
        <v>-10</v>
      </c>
      <c r="J11" s="454">
        <v>-10</v>
      </c>
    </row>
    <row r="12" spans="1:10" ht="32.25" customHeight="1">
      <c r="A12" s="358" t="s">
        <v>462</v>
      </c>
      <c r="B12" s="301"/>
      <c r="C12" s="390">
        <v>-2</v>
      </c>
      <c r="D12" s="454">
        <v>-4</v>
      </c>
      <c r="E12" s="454">
        <v>-2</v>
      </c>
      <c r="F12" s="454">
        <f>SUM(G12:J12)</f>
        <v>-4</v>
      </c>
      <c r="G12" s="454">
        <v>-1</v>
      </c>
      <c r="H12" s="454">
        <v>-1</v>
      </c>
      <c r="I12" s="454">
        <v>-1</v>
      </c>
      <c r="J12" s="454">
        <v>-1</v>
      </c>
    </row>
    <row r="13" spans="1:10" ht="34.5" customHeight="1">
      <c r="A13" s="358" t="s">
        <v>463</v>
      </c>
      <c r="B13" s="301"/>
      <c r="C13" s="390">
        <v>-2</v>
      </c>
      <c r="D13" s="454">
        <v>0</v>
      </c>
      <c r="E13" s="454">
        <v>0</v>
      </c>
      <c r="F13" s="209">
        <v>0</v>
      </c>
      <c r="G13" s="209">
        <v>0</v>
      </c>
      <c r="H13" s="209">
        <v>0</v>
      </c>
      <c r="I13" s="209">
        <v>0</v>
      </c>
      <c r="J13" s="209">
        <v>0</v>
      </c>
    </row>
    <row r="14" spans="1:10" ht="30" customHeight="1">
      <c r="A14" s="358" t="s">
        <v>464</v>
      </c>
      <c r="B14" s="301"/>
      <c r="C14" s="390">
        <v>-766</v>
      </c>
      <c r="D14" s="454">
        <v>-700</v>
      </c>
      <c r="E14" s="454">
        <v>-604</v>
      </c>
      <c r="F14" s="454">
        <f>SUM(G14:J14)</f>
        <v>-700</v>
      </c>
      <c r="G14" s="454">
        <v>-175</v>
      </c>
      <c r="H14" s="454">
        <v>-175</v>
      </c>
      <c r="I14" s="454">
        <v>-175</v>
      </c>
      <c r="J14" s="454">
        <v>-175</v>
      </c>
    </row>
    <row r="15" spans="1:10" ht="33.75" customHeight="1">
      <c r="A15" s="358" t="s">
        <v>465</v>
      </c>
      <c r="B15" s="301"/>
      <c r="C15" s="390">
        <v>-48</v>
      </c>
      <c r="D15" s="454">
        <v>-50</v>
      </c>
      <c r="E15" s="454">
        <v>-61</v>
      </c>
      <c r="F15" s="454">
        <f>SUM(G15:J15)</f>
        <v>-60</v>
      </c>
      <c r="G15" s="454">
        <v>-15</v>
      </c>
      <c r="H15" s="454">
        <v>-15</v>
      </c>
      <c r="I15" s="454">
        <v>-15</v>
      </c>
      <c r="J15" s="454">
        <v>-15</v>
      </c>
    </row>
    <row r="16" spans="1:10" ht="32.25" customHeight="1">
      <c r="A16" s="358" t="s">
        <v>467</v>
      </c>
      <c r="B16" s="301"/>
      <c r="C16" s="390">
        <v>-18</v>
      </c>
      <c r="D16" s="454">
        <v>-24</v>
      </c>
      <c r="E16" s="454">
        <v>-25</v>
      </c>
      <c r="F16" s="454">
        <f t="shared" ref="F16:F22" si="1">SUM(G16:J16)</f>
        <v>-26</v>
      </c>
      <c r="G16" s="454">
        <v>-7</v>
      </c>
      <c r="H16" s="454">
        <v>-7</v>
      </c>
      <c r="I16" s="454">
        <v>-6</v>
      </c>
      <c r="J16" s="454">
        <v>-6</v>
      </c>
    </row>
    <row r="17" spans="1:10" ht="34.5" customHeight="1">
      <c r="A17" s="358" t="s">
        <v>541</v>
      </c>
      <c r="B17" s="301"/>
      <c r="C17" s="390">
        <v>-3</v>
      </c>
      <c r="D17" s="454">
        <v>0</v>
      </c>
      <c r="E17" s="454">
        <v>0</v>
      </c>
      <c r="F17" s="454">
        <f t="shared" si="1"/>
        <v>0</v>
      </c>
      <c r="G17" s="454">
        <v>0</v>
      </c>
      <c r="H17" s="454">
        <v>0</v>
      </c>
      <c r="I17" s="454">
        <v>0</v>
      </c>
      <c r="J17" s="454">
        <v>0</v>
      </c>
    </row>
    <row r="18" spans="1:10" ht="30.75" customHeight="1">
      <c r="A18" s="358" t="s">
        <v>468</v>
      </c>
      <c r="B18" s="301"/>
      <c r="C18" s="390">
        <v>-399</v>
      </c>
      <c r="D18" s="454">
        <v>-360</v>
      </c>
      <c r="E18" s="454">
        <v>-460</v>
      </c>
      <c r="F18" s="454">
        <f t="shared" ref="F18" si="2">SUM(G18:J18)</f>
        <v>-440</v>
      </c>
      <c r="G18" s="454">
        <v>-110</v>
      </c>
      <c r="H18" s="454">
        <v>-110</v>
      </c>
      <c r="I18" s="454">
        <v>-110</v>
      </c>
      <c r="J18" s="454">
        <v>-110</v>
      </c>
    </row>
    <row r="19" spans="1:10" ht="28.5" customHeight="1">
      <c r="A19" s="358" t="s">
        <v>474</v>
      </c>
      <c r="B19" s="301"/>
      <c r="C19" s="390">
        <v>-24</v>
      </c>
      <c r="D19" s="454">
        <v>-24</v>
      </c>
      <c r="E19" s="454">
        <v>-26</v>
      </c>
      <c r="F19" s="454">
        <f t="shared" si="1"/>
        <v>-28</v>
      </c>
      <c r="G19" s="454">
        <v>-7</v>
      </c>
      <c r="H19" s="454">
        <v>-7</v>
      </c>
      <c r="I19" s="454">
        <v>-7</v>
      </c>
      <c r="J19" s="454">
        <v>-7</v>
      </c>
    </row>
    <row r="20" spans="1:10" ht="30.75" customHeight="1">
      <c r="A20" s="358" t="s">
        <v>475</v>
      </c>
      <c r="B20" s="301"/>
      <c r="C20" s="390">
        <v>-17</v>
      </c>
      <c r="D20" s="454">
        <v>-18</v>
      </c>
      <c r="E20" s="454">
        <v>-25</v>
      </c>
      <c r="F20" s="454">
        <f t="shared" si="1"/>
        <v>-24</v>
      </c>
      <c r="G20" s="454">
        <v>-6</v>
      </c>
      <c r="H20" s="454">
        <v>-6</v>
      </c>
      <c r="I20" s="454">
        <v>-6</v>
      </c>
      <c r="J20" s="454">
        <v>-6</v>
      </c>
    </row>
    <row r="21" spans="1:10" ht="30.75" customHeight="1">
      <c r="A21" s="358" t="s">
        <v>521</v>
      </c>
      <c r="B21" s="301"/>
      <c r="C21" s="390">
        <v>-10</v>
      </c>
      <c r="D21" s="454">
        <v>0</v>
      </c>
      <c r="E21" s="454">
        <v>0</v>
      </c>
      <c r="F21" s="454">
        <f t="shared" si="1"/>
        <v>0</v>
      </c>
      <c r="G21" s="454">
        <v>0</v>
      </c>
      <c r="H21" s="454">
        <v>0</v>
      </c>
      <c r="I21" s="454">
        <v>0</v>
      </c>
      <c r="J21" s="454">
        <v>0</v>
      </c>
    </row>
    <row r="22" spans="1:10" ht="28.5" customHeight="1">
      <c r="A22" s="358" t="s">
        <v>469</v>
      </c>
      <c r="B22" s="301"/>
      <c r="C22" s="390">
        <v>-25</v>
      </c>
      <c r="D22" s="454">
        <v>-50</v>
      </c>
      <c r="E22" s="454">
        <v>-25</v>
      </c>
      <c r="F22" s="454">
        <f t="shared" si="1"/>
        <v>-52</v>
      </c>
      <c r="G22" s="454">
        <v>-13</v>
      </c>
      <c r="H22" s="454">
        <v>-13</v>
      </c>
      <c r="I22" s="454">
        <v>-13</v>
      </c>
      <c r="J22" s="454">
        <v>-13</v>
      </c>
    </row>
    <row r="23" spans="1:10" ht="34.5" customHeight="1">
      <c r="A23" s="358" t="s">
        <v>470</v>
      </c>
      <c r="B23" s="301"/>
      <c r="C23" s="390">
        <v>-9</v>
      </c>
      <c r="D23" s="454">
        <v>-8</v>
      </c>
      <c r="E23" s="454">
        <v>-8</v>
      </c>
      <c r="F23" s="454">
        <f>SUM(G23:J23)</f>
        <v>-8</v>
      </c>
      <c r="G23" s="454">
        <v>-2</v>
      </c>
      <c r="H23" s="454">
        <v>-2</v>
      </c>
      <c r="I23" s="454">
        <v>-2</v>
      </c>
      <c r="J23" s="454">
        <v>-2</v>
      </c>
    </row>
    <row r="24" spans="1:10" ht="28.5" customHeight="1">
      <c r="A24" s="358" t="s">
        <v>477</v>
      </c>
      <c r="B24" s="301"/>
      <c r="C24" s="390">
        <v>-26</v>
      </c>
      <c r="D24" s="454">
        <v>-20</v>
      </c>
      <c r="E24" s="454">
        <v>-24</v>
      </c>
      <c r="F24" s="454">
        <f>SUM(G24:J24)</f>
        <v>-24</v>
      </c>
      <c r="G24" s="454">
        <v>-6</v>
      </c>
      <c r="H24" s="454">
        <v>-6</v>
      </c>
      <c r="I24" s="454">
        <v>-6</v>
      </c>
      <c r="J24" s="454">
        <v>-6</v>
      </c>
    </row>
    <row r="25" spans="1:10" ht="28.5" customHeight="1">
      <c r="A25" s="405" t="s">
        <v>608</v>
      </c>
      <c r="B25" s="406"/>
      <c r="C25" s="407">
        <v>0</v>
      </c>
      <c r="D25" s="408">
        <v>0</v>
      </c>
      <c r="E25" s="408">
        <v>-145</v>
      </c>
      <c r="F25" s="454">
        <f t="shared" ref="F25" si="3">SUM(G25:J25)</f>
        <v>0</v>
      </c>
      <c r="G25" s="454">
        <v>0</v>
      </c>
      <c r="H25" s="454">
        <v>0</v>
      </c>
      <c r="I25" s="454">
        <v>0</v>
      </c>
      <c r="J25" s="454">
        <v>0</v>
      </c>
    </row>
    <row r="26" spans="1:10" ht="28.5" customHeight="1">
      <c r="A26" s="358" t="s">
        <v>471</v>
      </c>
      <c r="B26" s="359"/>
      <c r="C26" s="390">
        <v>-166</v>
      </c>
      <c r="D26" s="454">
        <v>-74</v>
      </c>
      <c r="E26" s="360">
        <v>-210</v>
      </c>
      <c r="F26" s="454">
        <f>SUM(G26:J26)</f>
        <v>-126</v>
      </c>
      <c r="G26" s="360">
        <v>-31</v>
      </c>
      <c r="H26" s="360">
        <v>-31</v>
      </c>
      <c r="I26" s="360">
        <v>-31</v>
      </c>
      <c r="J26" s="360">
        <v>-33</v>
      </c>
    </row>
    <row r="27" spans="1:10" ht="37.5" customHeight="1">
      <c r="A27" s="358" t="s">
        <v>472</v>
      </c>
      <c r="B27" s="455"/>
      <c r="C27" s="390">
        <v>-9</v>
      </c>
      <c r="D27" s="454">
        <v>-15</v>
      </c>
      <c r="E27" s="454">
        <v>-3</v>
      </c>
      <c r="F27" s="454">
        <f>SUM(G27:J27)</f>
        <v>-15</v>
      </c>
      <c r="G27" s="454">
        <v>-4</v>
      </c>
      <c r="H27" s="454">
        <v>-4</v>
      </c>
      <c r="I27" s="454">
        <v>-4</v>
      </c>
      <c r="J27" s="454">
        <v>-3</v>
      </c>
    </row>
    <row r="28" spans="1:10" s="38" customFormat="1" ht="46.5" customHeight="1">
      <c r="A28" s="300" t="s">
        <v>402</v>
      </c>
      <c r="B28" s="226">
        <v>1049</v>
      </c>
      <c r="C28" s="210">
        <f t="shared" ref="C28:J28" si="4">SUM(C29:C37)</f>
        <v>-474</v>
      </c>
      <c r="D28" s="210">
        <f t="shared" si="4"/>
        <v>-495</v>
      </c>
      <c r="E28" s="210">
        <f t="shared" si="4"/>
        <v>-630</v>
      </c>
      <c r="F28" s="209">
        <f t="shared" si="4"/>
        <v>-600</v>
      </c>
      <c r="G28" s="209">
        <f t="shared" si="4"/>
        <v>-150</v>
      </c>
      <c r="H28" s="209">
        <f t="shared" si="4"/>
        <v>-150</v>
      </c>
      <c r="I28" s="209">
        <f t="shared" si="4"/>
        <v>-150</v>
      </c>
      <c r="J28" s="209">
        <f t="shared" si="4"/>
        <v>-150</v>
      </c>
    </row>
    <row r="29" spans="1:10" s="38" customFormat="1" ht="36.75" customHeight="1">
      <c r="A29" s="460" t="s">
        <v>473</v>
      </c>
      <c r="B29" s="226"/>
      <c r="C29" s="390">
        <v>-85</v>
      </c>
      <c r="D29" s="454">
        <v>-159</v>
      </c>
      <c r="E29" s="454">
        <v>-115</v>
      </c>
      <c r="F29" s="454">
        <f t="shared" ref="F29:F34" si="5">SUM(G29:J29)</f>
        <v>-155</v>
      </c>
      <c r="G29" s="136">
        <v>-39</v>
      </c>
      <c r="H29" s="136">
        <v>-39</v>
      </c>
      <c r="I29" s="136">
        <v>-38</v>
      </c>
      <c r="J29" s="136">
        <v>-39</v>
      </c>
    </row>
    <row r="30" spans="1:10" s="38" customFormat="1" ht="29.25" customHeight="1">
      <c r="A30" s="460" t="s">
        <v>609</v>
      </c>
      <c r="B30" s="226"/>
      <c r="C30" s="390">
        <v>-199</v>
      </c>
      <c r="D30" s="454">
        <v>-160</v>
      </c>
      <c r="E30" s="454">
        <v>-321</v>
      </c>
      <c r="F30" s="454">
        <f t="shared" si="5"/>
        <v>-265</v>
      </c>
      <c r="G30" s="136">
        <v>-65</v>
      </c>
      <c r="H30" s="136">
        <v>-65</v>
      </c>
      <c r="I30" s="136">
        <v>-65</v>
      </c>
      <c r="J30" s="136">
        <v>-70</v>
      </c>
    </row>
    <row r="31" spans="1:10" s="38" customFormat="1" ht="32.25" customHeight="1">
      <c r="A31" s="460" t="s">
        <v>476</v>
      </c>
      <c r="B31" s="226"/>
      <c r="C31" s="390">
        <v>-116</v>
      </c>
      <c r="D31" s="454">
        <v>-95</v>
      </c>
      <c r="E31" s="454">
        <v>-110</v>
      </c>
      <c r="F31" s="454">
        <f t="shared" si="5"/>
        <v>-95</v>
      </c>
      <c r="G31" s="454">
        <v>-25</v>
      </c>
      <c r="H31" s="454">
        <v>-25</v>
      </c>
      <c r="I31" s="454">
        <v>-25</v>
      </c>
      <c r="J31" s="454">
        <v>-20</v>
      </c>
    </row>
    <row r="32" spans="1:10" s="38" customFormat="1" ht="29.25" customHeight="1">
      <c r="A32" s="460" t="s">
        <v>478</v>
      </c>
      <c r="B32" s="226"/>
      <c r="C32" s="390">
        <v>-15</v>
      </c>
      <c r="D32" s="454">
        <v>-20</v>
      </c>
      <c r="E32" s="454">
        <v>-11</v>
      </c>
      <c r="F32" s="454">
        <f t="shared" si="5"/>
        <v>-20</v>
      </c>
      <c r="G32" s="454">
        <v>-5</v>
      </c>
      <c r="H32" s="454">
        <v>-5</v>
      </c>
      <c r="I32" s="454">
        <v>-5</v>
      </c>
      <c r="J32" s="454">
        <v>-5</v>
      </c>
    </row>
    <row r="33" spans="1:10" s="38" customFormat="1" ht="69" customHeight="1">
      <c r="A33" s="460" t="s">
        <v>531</v>
      </c>
      <c r="B33" s="226"/>
      <c r="C33" s="390">
        <v>0</v>
      </c>
      <c r="D33" s="454">
        <v>-1</v>
      </c>
      <c r="E33" s="454">
        <v>-1</v>
      </c>
      <c r="F33" s="454">
        <f t="shared" si="5"/>
        <v>-1</v>
      </c>
      <c r="G33" s="454">
        <v>0</v>
      </c>
      <c r="H33" s="454">
        <v>0</v>
      </c>
      <c r="I33" s="454">
        <v>-1</v>
      </c>
      <c r="J33" s="454">
        <v>0</v>
      </c>
    </row>
    <row r="34" spans="1:10" s="38" customFormat="1" ht="33.75" customHeight="1">
      <c r="A34" s="460" t="s">
        <v>466</v>
      </c>
      <c r="B34" s="226"/>
      <c r="C34" s="390">
        <v>-54</v>
      </c>
      <c r="D34" s="454">
        <v>-52</v>
      </c>
      <c r="E34" s="454">
        <v>-55</v>
      </c>
      <c r="F34" s="454">
        <f t="shared" si="5"/>
        <v>-56</v>
      </c>
      <c r="G34" s="454">
        <v>-14</v>
      </c>
      <c r="H34" s="454">
        <v>-14</v>
      </c>
      <c r="I34" s="454">
        <v>-14</v>
      </c>
      <c r="J34" s="454">
        <v>-14</v>
      </c>
    </row>
    <row r="35" spans="1:10" s="38" customFormat="1" ht="29.25" customHeight="1">
      <c r="A35" s="405" t="s">
        <v>610</v>
      </c>
      <c r="B35" s="409"/>
      <c r="C35" s="407">
        <v>0</v>
      </c>
      <c r="D35" s="408">
        <v>0</v>
      </c>
      <c r="E35" s="408">
        <v>-4</v>
      </c>
      <c r="F35" s="209">
        <v>0</v>
      </c>
      <c r="G35" s="210">
        <v>0</v>
      </c>
      <c r="H35" s="210">
        <v>0</v>
      </c>
      <c r="I35" s="210">
        <v>0</v>
      </c>
      <c r="J35" s="210">
        <v>0</v>
      </c>
    </row>
    <row r="36" spans="1:10" s="38" customFormat="1" ht="33" customHeight="1">
      <c r="A36" s="460" t="s">
        <v>479</v>
      </c>
      <c r="B36" s="226"/>
      <c r="C36" s="390">
        <v>0</v>
      </c>
      <c r="D36" s="209">
        <v>0</v>
      </c>
      <c r="E36" s="454">
        <v>-5</v>
      </c>
      <c r="F36" s="209">
        <v>0</v>
      </c>
      <c r="G36" s="210">
        <v>0</v>
      </c>
      <c r="H36" s="210">
        <v>0</v>
      </c>
      <c r="I36" s="210">
        <v>0</v>
      </c>
      <c r="J36" s="210">
        <v>0</v>
      </c>
    </row>
    <row r="37" spans="1:10" ht="54" customHeight="1">
      <c r="A37" s="460" t="s">
        <v>522</v>
      </c>
      <c r="B37" s="455"/>
      <c r="C37" s="390">
        <v>-5</v>
      </c>
      <c r="D37" s="454">
        <v>-8</v>
      </c>
      <c r="E37" s="454">
        <v>-8</v>
      </c>
      <c r="F37" s="454">
        <f>SUM(G37:J37)</f>
        <v>-8</v>
      </c>
      <c r="G37" s="454">
        <v>-2</v>
      </c>
      <c r="H37" s="454">
        <v>-2</v>
      </c>
      <c r="I37" s="454">
        <v>-2</v>
      </c>
      <c r="J37" s="454">
        <v>-2</v>
      </c>
    </row>
    <row r="38" spans="1:10" s="38" customFormat="1" ht="42" customHeight="1">
      <c r="A38" s="300" t="s">
        <v>410</v>
      </c>
      <c r="B38" s="226">
        <v>1067</v>
      </c>
      <c r="C38" s="210">
        <f>SUM(C39:C40)</f>
        <v>-55</v>
      </c>
      <c r="D38" s="210">
        <f>SUM(D39:D40)</f>
        <v>-45</v>
      </c>
      <c r="E38" s="210">
        <f>SUM(E39:E40)</f>
        <v>-45</v>
      </c>
      <c r="F38" s="210">
        <f t="shared" ref="F38" si="6">SUM(G38:J38)</f>
        <v>-45</v>
      </c>
      <c r="G38" s="210">
        <f>SUM(G39:G40)</f>
        <v>-10</v>
      </c>
      <c r="H38" s="210">
        <f>SUM(H39:H40)</f>
        <v>-11</v>
      </c>
      <c r="I38" s="210">
        <f>SUM(I39:I40)</f>
        <v>-12</v>
      </c>
      <c r="J38" s="210">
        <f>SUM(J39:J40)</f>
        <v>-12</v>
      </c>
    </row>
    <row r="39" spans="1:10" s="38" customFormat="1" ht="47.25" customHeight="1">
      <c r="A39" s="460" t="s">
        <v>532</v>
      </c>
      <c r="B39" s="302"/>
      <c r="C39" s="136">
        <v>-55</v>
      </c>
      <c r="D39" s="136">
        <v>-45</v>
      </c>
      <c r="E39" s="136">
        <v>-35</v>
      </c>
      <c r="F39" s="136">
        <f>SUM(G39:J39)</f>
        <v>-45</v>
      </c>
      <c r="G39" s="136">
        <v>-10</v>
      </c>
      <c r="H39" s="136">
        <v>-11</v>
      </c>
      <c r="I39" s="136">
        <v>-12</v>
      </c>
      <c r="J39" s="136">
        <v>-12</v>
      </c>
    </row>
    <row r="40" spans="1:10" s="38" customFormat="1" ht="39" customHeight="1">
      <c r="A40" s="460" t="s">
        <v>611</v>
      </c>
      <c r="B40" s="302"/>
      <c r="C40" s="136">
        <v>0</v>
      </c>
      <c r="D40" s="136">
        <v>0</v>
      </c>
      <c r="E40" s="136">
        <v>-10</v>
      </c>
      <c r="F40" s="136">
        <v>0</v>
      </c>
      <c r="G40" s="136">
        <v>0</v>
      </c>
      <c r="H40" s="136">
        <v>0</v>
      </c>
      <c r="I40" s="136">
        <v>0</v>
      </c>
      <c r="J40" s="136">
        <v>0</v>
      </c>
    </row>
    <row r="41" spans="1:10" s="38" customFormat="1" ht="36" customHeight="1">
      <c r="A41" s="300" t="s">
        <v>244</v>
      </c>
      <c r="B41" s="226">
        <v>1073</v>
      </c>
      <c r="C41" s="210">
        <f t="shared" ref="C41:J41" si="7">SUM(C42:C48)</f>
        <v>2718</v>
      </c>
      <c r="D41" s="210">
        <f t="shared" si="7"/>
        <v>1880</v>
      </c>
      <c r="E41" s="210">
        <f t="shared" si="7"/>
        <v>5760</v>
      </c>
      <c r="F41" s="210">
        <f t="shared" si="7"/>
        <v>6000</v>
      </c>
      <c r="G41" s="210">
        <f t="shared" si="7"/>
        <v>1500</v>
      </c>
      <c r="H41" s="210">
        <f t="shared" si="7"/>
        <v>1500</v>
      </c>
      <c r="I41" s="210">
        <f t="shared" si="7"/>
        <v>1500</v>
      </c>
      <c r="J41" s="210">
        <f t="shared" si="7"/>
        <v>1500</v>
      </c>
    </row>
    <row r="42" spans="1:10" s="38" customFormat="1" ht="33.75" customHeight="1">
      <c r="A42" s="460" t="s">
        <v>480</v>
      </c>
      <c r="B42" s="226"/>
      <c r="C42" s="391">
        <v>763</v>
      </c>
      <c r="D42" s="136">
        <v>811</v>
      </c>
      <c r="E42" s="136">
        <v>4056</v>
      </c>
      <c r="F42" s="136">
        <f>SUM(G42:J42)</f>
        <v>5796</v>
      </c>
      <c r="G42" s="136">
        <v>1449</v>
      </c>
      <c r="H42" s="136">
        <v>1449</v>
      </c>
      <c r="I42" s="136">
        <v>1449</v>
      </c>
      <c r="J42" s="136">
        <v>1449</v>
      </c>
    </row>
    <row r="43" spans="1:10" s="38" customFormat="1" ht="26.25" customHeight="1">
      <c r="A43" s="460" t="s">
        <v>481</v>
      </c>
      <c r="B43" s="226"/>
      <c r="C43" s="391">
        <v>0</v>
      </c>
      <c r="D43" s="136">
        <v>4</v>
      </c>
      <c r="E43" s="136">
        <v>0</v>
      </c>
      <c r="F43" s="136">
        <f>SUM(G43:J43)</f>
        <v>4</v>
      </c>
      <c r="G43" s="136">
        <v>1</v>
      </c>
      <c r="H43" s="136">
        <v>1</v>
      </c>
      <c r="I43" s="136">
        <v>1</v>
      </c>
      <c r="J43" s="136">
        <v>1</v>
      </c>
    </row>
    <row r="44" spans="1:10" s="38" customFormat="1" ht="24.75" customHeight="1">
      <c r="A44" s="460" t="s">
        <v>482</v>
      </c>
      <c r="B44" s="226"/>
      <c r="C44" s="391">
        <v>143</v>
      </c>
      <c r="D44" s="136">
        <v>105</v>
      </c>
      <c r="E44" s="136">
        <v>185</v>
      </c>
      <c r="F44" s="136">
        <f>SUM(G44:J44)</f>
        <v>200</v>
      </c>
      <c r="G44" s="136">
        <v>50</v>
      </c>
      <c r="H44" s="136">
        <v>50</v>
      </c>
      <c r="I44" s="136">
        <v>50</v>
      </c>
      <c r="J44" s="136">
        <v>50</v>
      </c>
    </row>
    <row r="45" spans="1:10" s="38" customFormat="1" ht="23.25" customHeight="1">
      <c r="A45" s="460" t="s">
        <v>542</v>
      </c>
      <c r="B45" s="302"/>
      <c r="C45" s="391">
        <v>311</v>
      </c>
      <c r="D45" s="136">
        <v>0</v>
      </c>
      <c r="E45" s="136">
        <v>309</v>
      </c>
      <c r="F45" s="136">
        <f t="shared" ref="F45" si="8">SUM(G45:J45)</f>
        <v>0</v>
      </c>
      <c r="G45" s="136">
        <v>0</v>
      </c>
      <c r="H45" s="136">
        <v>0</v>
      </c>
      <c r="I45" s="136">
        <v>0</v>
      </c>
      <c r="J45" s="136">
        <v>0</v>
      </c>
    </row>
    <row r="46" spans="1:10" s="38" customFormat="1" ht="23.25" customHeight="1">
      <c r="A46" s="405" t="s">
        <v>612</v>
      </c>
      <c r="B46" s="410"/>
      <c r="C46" s="411">
        <v>0</v>
      </c>
      <c r="D46" s="412">
        <v>0</v>
      </c>
      <c r="E46" s="412">
        <v>250</v>
      </c>
      <c r="F46" s="136">
        <f t="shared" ref="F46" si="9">SUM(G46:J46)</f>
        <v>0</v>
      </c>
      <c r="G46" s="136">
        <v>0</v>
      </c>
      <c r="H46" s="136">
        <v>0</v>
      </c>
      <c r="I46" s="136">
        <v>0</v>
      </c>
      <c r="J46" s="136">
        <v>0</v>
      </c>
    </row>
    <row r="47" spans="1:10" s="38" customFormat="1" ht="28.5" customHeight="1">
      <c r="A47" s="460" t="s">
        <v>551</v>
      </c>
      <c r="B47" s="302"/>
      <c r="C47" s="136">
        <v>1</v>
      </c>
      <c r="D47" s="136">
        <v>0</v>
      </c>
      <c r="E47" s="136">
        <v>0</v>
      </c>
      <c r="F47" s="136">
        <f t="shared" ref="F47:F48" si="10">SUM(G47:J47)</f>
        <v>0</v>
      </c>
      <c r="G47" s="136">
        <v>0</v>
      </c>
      <c r="H47" s="136">
        <v>0</v>
      </c>
      <c r="I47" s="136">
        <v>0</v>
      </c>
      <c r="J47" s="136">
        <v>0</v>
      </c>
    </row>
    <row r="48" spans="1:10" s="38" customFormat="1" ht="69.75" customHeight="1">
      <c r="A48" s="460" t="s">
        <v>538</v>
      </c>
      <c r="B48" s="302"/>
      <c r="C48" s="136">
        <v>1500</v>
      </c>
      <c r="D48" s="136">
        <v>960</v>
      </c>
      <c r="E48" s="136">
        <v>960</v>
      </c>
      <c r="F48" s="136">
        <f t="shared" si="10"/>
        <v>0</v>
      </c>
      <c r="G48" s="136">
        <v>0</v>
      </c>
      <c r="H48" s="136">
        <v>0</v>
      </c>
      <c r="I48" s="136">
        <v>0</v>
      </c>
      <c r="J48" s="136">
        <v>0</v>
      </c>
    </row>
    <row r="49" spans="1:10" s="38" customFormat="1" ht="39" customHeight="1">
      <c r="A49" s="300" t="s">
        <v>405</v>
      </c>
      <c r="B49" s="226">
        <v>1086</v>
      </c>
      <c r="C49" s="210">
        <f>SUM(C50:C60)</f>
        <v>-963</v>
      </c>
      <c r="D49" s="210">
        <f>SUM(D50:D60)</f>
        <v>-1000</v>
      </c>
      <c r="E49" s="210">
        <f>SUM(E50:E60)</f>
        <v>-3780</v>
      </c>
      <c r="F49" s="210">
        <f>SUM(F50:F60)</f>
        <v>-4000</v>
      </c>
      <c r="G49" s="210">
        <f t="shared" ref="G49:J49" si="11">SUM(G51:G60)</f>
        <v>-1000</v>
      </c>
      <c r="H49" s="210">
        <f t="shared" si="11"/>
        <v>-1000</v>
      </c>
      <c r="I49" s="210">
        <f t="shared" si="11"/>
        <v>-1000</v>
      </c>
      <c r="J49" s="210">
        <f t="shared" si="11"/>
        <v>-1000</v>
      </c>
    </row>
    <row r="50" spans="1:10" s="38" customFormat="1" ht="33" customHeight="1">
      <c r="A50" s="460" t="s">
        <v>543</v>
      </c>
      <c r="B50" s="226"/>
      <c r="C50" s="392">
        <v>-12</v>
      </c>
      <c r="D50" s="136">
        <v>0</v>
      </c>
      <c r="E50" s="136">
        <v>-1</v>
      </c>
      <c r="F50" s="136">
        <f t="shared" ref="F50:F56" si="12">SUM(G50:J50)</f>
        <v>0</v>
      </c>
      <c r="G50" s="136">
        <v>0</v>
      </c>
      <c r="H50" s="136">
        <v>0</v>
      </c>
      <c r="I50" s="136">
        <v>0</v>
      </c>
      <c r="J50" s="136">
        <v>0</v>
      </c>
    </row>
    <row r="51" spans="1:10" s="38" customFormat="1" ht="25.5" customHeight="1">
      <c r="A51" s="460" t="s">
        <v>483</v>
      </c>
      <c r="B51" s="226"/>
      <c r="C51" s="392">
        <v>-444</v>
      </c>
      <c r="D51" s="136">
        <v>-527</v>
      </c>
      <c r="E51" s="136">
        <v>-3260</v>
      </c>
      <c r="F51" s="136">
        <f t="shared" si="12"/>
        <v>-3527</v>
      </c>
      <c r="G51" s="136">
        <v>-875</v>
      </c>
      <c r="H51" s="136">
        <v>-875</v>
      </c>
      <c r="I51" s="136">
        <v>-908</v>
      </c>
      <c r="J51" s="136">
        <v>-869</v>
      </c>
    </row>
    <row r="52" spans="1:10" s="38" customFormat="1" ht="27.75" customHeight="1">
      <c r="A52" s="460" t="s">
        <v>484</v>
      </c>
      <c r="B52" s="226"/>
      <c r="C52" s="392">
        <v>-138</v>
      </c>
      <c r="D52" s="136">
        <v>-115</v>
      </c>
      <c r="E52" s="136">
        <v>-110</v>
      </c>
      <c r="F52" s="136">
        <f t="shared" si="12"/>
        <v>-115</v>
      </c>
      <c r="G52" s="136">
        <v>-30</v>
      </c>
      <c r="H52" s="136">
        <v>-30</v>
      </c>
      <c r="I52" s="136">
        <v>-25</v>
      </c>
      <c r="J52" s="136">
        <v>-30</v>
      </c>
    </row>
    <row r="53" spans="1:10" s="38" customFormat="1" ht="31.5" customHeight="1">
      <c r="A53" s="460" t="s">
        <v>485</v>
      </c>
      <c r="B53" s="226"/>
      <c r="C53" s="392">
        <v>-176</v>
      </c>
      <c r="D53" s="136">
        <v>-115</v>
      </c>
      <c r="E53" s="136">
        <v>-145</v>
      </c>
      <c r="F53" s="136">
        <f t="shared" si="12"/>
        <v>-115</v>
      </c>
      <c r="G53" s="136">
        <v>-30</v>
      </c>
      <c r="H53" s="136">
        <v>-30</v>
      </c>
      <c r="I53" s="136">
        <v>-25</v>
      </c>
      <c r="J53" s="136">
        <v>-30</v>
      </c>
    </row>
    <row r="54" spans="1:10" s="38" customFormat="1" ht="33.75" customHeight="1">
      <c r="A54" s="460" t="s">
        <v>486</v>
      </c>
      <c r="B54" s="226"/>
      <c r="C54" s="392">
        <v>-153</v>
      </c>
      <c r="D54" s="136">
        <v>-180</v>
      </c>
      <c r="E54" s="136">
        <v>-139</v>
      </c>
      <c r="F54" s="136">
        <f t="shared" si="12"/>
        <v>-180</v>
      </c>
      <c r="G54" s="136">
        <v>-50</v>
      </c>
      <c r="H54" s="136">
        <v>-50</v>
      </c>
      <c r="I54" s="136">
        <v>-30</v>
      </c>
      <c r="J54" s="136">
        <v>-50</v>
      </c>
    </row>
    <row r="55" spans="1:10" s="38" customFormat="1" ht="25.5" customHeight="1">
      <c r="A55" s="405" t="s">
        <v>40</v>
      </c>
      <c r="B55" s="409"/>
      <c r="C55" s="412">
        <v>0</v>
      </c>
      <c r="D55" s="412">
        <v>0</v>
      </c>
      <c r="E55" s="412">
        <v>-40</v>
      </c>
      <c r="F55" s="136">
        <f t="shared" ref="F55" si="13">SUM(G55:J55)</f>
        <v>0</v>
      </c>
      <c r="G55" s="136">
        <v>0</v>
      </c>
      <c r="H55" s="136">
        <v>0</v>
      </c>
      <c r="I55" s="136">
        <v>0</v>
      </c>
      <c r="J55" s="136">
        <v>0</v>
      </c>
    </row>
    <row r="56" spans="1:10" s="38" customFormat="1" ht="25.5" customHeight="1">
      <c r="A56" s="460" t="s">
        <v>597</v>
      </c>
      <c r="B56" s="226"/>
      <c r="C56" s="392">
        <v>-5</v>
      </c>
      <c r="D56" s="136">
        <v>0</v>
      </c>
      <c r="E56" s="136">
        <v>0</v>
      </c>
      <c r="F56" s="136">
        <f t="shared" si="12"/>
        <v>0</v>
      </c>
      <c r="G56" s="136">
        <v>0</v>
      </c>
      <c r="H56" s="136">
        <v>0</v>
      </c>
      <c r="I56" s="136">
        <v>0</v>
      </c>
      <c r="J56" s="136">
        <v>0</v>
      </c>
    </row>
    <row r="57" spans="1:10" s="38" customFormat="1" ht="31.5" customHeight="1">
      <c r="A57" s="460" t="s">
        <v>487</v>
      </c>
      <c r="B57" s="226"/>
      <c r="C57" s="392">
        <v>-4</v>
      </c>
      <c r="D57" s="136">
        <v>-18</v>
      </c>
      <c r="E57" s="136">
        <v>-12</v>
      </c>
      <c r="F57" s="136">
        <f>SUM(G57:J57)</f>
        <v>-18</v>
      </c>
      <c r="G57" s="136">
        <v>-5</v>
      </c>
      <c r="H57" s="136">
        <v>-5</v>
      </c>
      <c r="I57" s="136">
        <v>-5</v>
      </c>
      <c r="J57" s="136">
        <v>-3</v>
      </c>
    </row>
    <row r="58" spans="1:10" s="38" customFormat="1" ht="33" customHeight="1">
      <c r="A58" s="460" t="s">
        <v>488</v>
      </c>
      <c r="B58" s="226"/>
      <c r="C58" s="392">
        <v>-21</v>
      </c>
      <c r="D58" s="136">
        <v>-30</v>
      </c>
      <c r="E58" s="136">
        <v>-58</v>
      </c>
      <c r="F58" s="136">
        <f>SUM(G58:J58)</f>
        <v>-30</v>
      </c>
      <c r="G58" s="136">
        <f>G57+G59</f>
        <v>-5</v>
      </c>
      <c r="H58" s="136">
        <v>-5</v>
      </c>
      <c r="I58" s="136">
        <v>-5</v>
      </c>
      <c r="J58" s="136">
        <v>-15</v>
      </c>
    </row>
    <row r="59" spans="1:10" s="38" customFormat="1" ht="28.5" customHeight="1">
      <c r="A59" s="460" t="s">
        <v>489</v>
      </c>
      <c r="B59" s="226"/>
      <c r="C59" s="392">
        <v>-3</v>
      </c>
      <c r="D59" s="136">
        <v>0</v>
      </c>
      <c r="E59" s="136">
        <v>0</v>
      </c>
      <c r="F59" s="210">
        <v>0</v>
      </c>
      <c r="G59" s="210">
        <v>0</v>
      </c>
      <c r="H59" s="210">
        <v>0</v>
      </c>
      <c r="I59" s="210">
        <v>0</v>
      </c>
      <c r="J59" s="210">
        <v>0</v>
      </c>
    </row>
    <row r="60" spans="1:10" s="38" customFormat="1" ht="31.5" customHeight="1">
      <c r="A60" s="460" t="s">
        <v>490</v>
      </c>
      <c r="B60" s="226"/>
      <c r="C60" s="392">
        <v>-7</v>
      </c>
      <c r="D60" s="136">
        <v>-15</v>
      </c>
      <c r="E60" s="136">
        <v>-15</v>
      </c>
      <c r="F60" s="136">
        <f>SUM(G60:J60)</f>
        <v>-15</v>
      </c>
      <c r="G60" s="136">
        <v>-5</v>
      </c>
      <c r="H60" s="136">
        <v>-5</v>
      </c>
      <c r="I60" s="136">
        <v>-2</v>
      </c>
      <c r="J60" s="136">
        <v>-3</v>
      </c>
    </row>
    <row r="61" spans="1:10">
      <c r="A61" s="97"/>
      <c r="C61" s="441"/>
      <c r="D61" s="96"/>
      <c r="E61" s="96"/>
      <c r="F61" s="96"/>
      <c r="G61" s="96"/>
      <c r="H61" s="96"/>
    </row>
    <row r="62" spans="1:10" ht="20.25">
      <c r="A62" s="303" t="s">
        <v>528</v>
      </c>
      <c r="B62" s="1"/>
      <c r="C62" s="550" t="s">
        <v>86</v>
      </c>
      <c r="D62" s="550"/>
      <c r="E62" s="550"/>
      <c r="F62" s="304"/>
      <c r="G62" s="517" t="s">
        <v>540</v>
      </c>
      <c r="H62" s="517"/>
      <c r="I62" s="517"/>
    </row>
    <row r="63" spans="1:10">
      <c r="A63" s="305" t="s">
        <v>366</v>
      </c>
      <c r="B63" s="3"/>
      <c r="C63" s="537" t="s">
        <v>403</v>
      </c>
      <c r="D63" s="537"/>
      <c r="E63" s="439"/>
      <c r="F63" s="3"/>
      <c r="G63" s="525" t="s">
        <v>83</v>
      </c>
      <c r="H63" s="525"/>
      <c r="I63" s="525"/>
    </row>
    <row r="64" spans="1:10">
      <c r="A64" s="97"/>
      <c r="C64" s="441"/>
      <c r="D64" s="96"/>
      <c r="E64" s="96"/>
      <c r="F64" s="96"/>
      <c r="G64" s="96"/>
      <c r="H64" s="96"/>
    </row>
    <row r="65" spans="1:8">
      <c r="A65" s="97"/>
      <c r="C65" s="441"/>
      <c r="D65" s="96"/>
      <c r="E65" s="96"/>
      <c r="F65" s="96"/>
      <c r="G65" s="96"/>
      <c r="H65" s="96"/>
    </row>
    <row r="66" spans="1:8">
      <c r="A66" s="97"/>
      <c r="C66" s="441"/>
      <c r="D66" s="96"/>
      <c r="E66" s="96"/>
      <c r="F66" s="96"/>
      <c r="G66" s="96"/>
      <c r="H66" s="96"/>
    </row>
    <row r="67" spans="1:8">
      <c r="A67" s="97"/>
      <c r="C67" s="441"/>
      <c r="D67" s="96"/>
      <c r="E67" s="96"/>
      <c r="F67" s="96"/>
      <c r="G67" s="96"/>
      <c r="H67" s="96"/>
    </row>
    <row r="68" spans="1:8">
      <c r="A68" s="97"/>
      <c r="C68" s="441"/>
      <c r="D68" s="96"/>
      <c r="E68" s="96"/>
      <c r="F68" s="96"/>
      <c r="G68" s="96"/>
      <c r="H68" s="96"/>
    </row>
    <row r="69" spans="1:8">
      <c r="A69" s="97"/>
      <c r="C69" s="441"/>
      <c r="D69" s="96"/>
      <c r="E69" s="96"/>
      <c r="F69" s="96"/>
      <c r="G69" s="96"/>
      <c r="H69" s="96"/>
    </row>
    <row r="70" spans="1:8">
      <c r="A70" s="97"/>
      <c r="C70" s="441"/>
      <c r="D70" s="96"/>
      <c r="E70" s="96"/>
      <c r="F70" s="96"/>
      <c r="G70" s="96"/>
      <c r="H70" s="96"/>
    </row>
    <row r="71" spans="1:8">
      <c r="A71" s="97"/>
      <c r="C71" s="441"/>
      <c r="D71" s="96"/>
      <c r="E71" s="96"/>
      <c r="F71" s="96"/>
      <c r="G71" s="96"/>
      <c r="H71" s="96"/>
    </row>
    <row r="72" spans="1:8">
      <c r="A72" s="97"/>
      <c r="C72" s="441"/>
      <c r="D72" s="96"/>
      <c r="E72" s="96"/>
      <c r="F72" s="96"/>
      <c r="G72" s="96"/>
      <c r="H72" s="96"/>
    </row>
    <row r="73" spans="1:8">
      <c r="A73" s="97"/>
      <c r="C73" s="441"/>
      <c r="D73" s="96"/>
      <c r="E73" s="96"/>
      <c r="F73" s="96"/>
      <c r="G73" s="96"/>
      <c r="H73" s="96"/>
    </row>
    <row r="74" spans="1:8">
      <c r="A74" s="97"/>
      <c r="C74" s="441"/>
      <c r="D74" s="96"/>
      <c r="E74" s="96"/>
      <c r="F74" s="96"/>
      <c r="G74" s="96"/>
      <c r="H74" s="96"/>
    </row>
    <row r="75" spans="1:8">
      <c r="A75" s="97"/>
      <c r="C75" s="441"/>
      <c r="D75" s="96"/>
      <c r="E75" s="96"/>
      <c r="F75" s="96"/>
      <c r="G75" s="96"/>
      <c r="H75" s="96"/>
    </row>
    <row r="76" spans="1:8">
      <c r="A76" s="97"/>
      <c r="C76" s="441"/>
      <c r="D76" s="96"/>
      <c r="E76" s="96"/>
      <c r="F76" s="96"/>
      <c r="G76" s="96"/>
      <c r="H76" s="96"/>
    </row>
    <row r="77" spans="1:8">
      <c r="A77" s="97"/>
      <c r="C77" s="441"/>
      <c r="D77" s="96"/>
      <c r="E77" s="96"/>
      <c r="F77" s="96"/>
      <c r="G77" s="96"/>
      <c r="H77" s="96"/>
    </row>
    <row r="78" spans="1:8">
      <c r="A78" s="97"/>
      <c r="C78" s="441"/>
      <c r="D78" s="96"/>
      <c r="E78" s="96"/>
      <c r="F78" s="96"/>
      <c r="G78" s="96"/>
      <c r="H78" s="96"/>
    </row>
    <row r="79" spans="1:8">
      <c r="A79" s="97"/>
      <c r="C79" s="441"/>
      <c r="D79" s="96"/>
      <c r="E79" s="96"/>
      <c r="F79" s="96"/>
      <c r="G79" s="96"/>
      <c r="H79" s="96"/>
    </row>
    <row r="80" spans="1:8">
      <c r="A80" s="97"/>
      <c r="C80" s="441"/>
      <c r="D80" s="96"/>
      <c r="E80" s="96"/>
      <c r="F80" s="96"/>
      <c r="G80" s="96"/>
      <c r="H80" s="96"/>
    </row>
    <row r="81" spans="1:8">
      <c r="A81" s="97"/>
      <c r="C81" s="441"/>
      <c r="D81" s="96"/>
      <c r="E81" s="96"/>
      <c r="F81" s="96"/>
      <c r="G81" s="96"/>
      <c r="H81" s="96"/>
    </row>
    <row r="82" spans="1:8">
      <c r="A82" s="97"/>
      <c r="C82" s="441"/>
      <c r="D82" s="96"/>
      <c r="E82" s="96"/>
      <c r="F82" s="96"/>
      <c r="G82" s="96"/>
      <c r="H82" s="96"/>
    </row>
    <row r="83" spans="1:8">
      <c r="A83" s="97"/>
      <c r="C83" s="441"/>
      <c r="D83" s="96"/>
      <c r="E83" s="96"/>
      <c r="F83" s="96"/>
      <c r="G83" s="96"/>
      <c r="H83" s="96"/>
    </row>
    <row r="84" spans="1:8">
      <c r="A84" s="97"/>
      <c r="C84" s="441"/>
      <c r="D84" s="96"/>
      <c r="E84" s="96"/>
      <c r="F84" s="96"/>
      <c r="G84" s="96"/>
      <c r="H84" s="96"/>
    </row>
    <row r="85" spans="1:8">
      <c r="A85" s="97"/>
      <c r="C85" s="441"/>
      <c r="D85" s="96"/>
      <c r="E85" s="96"/>
      <c r="F85" s="96"/>
      <c r="G85" s="96"/>
      <c r="H85" s="96"/>
    </row>
    <row r="86" spans="1:8">
      <c r="A86" s="97"/>
      <c r="C86" s="441"/>
      <c r="D86" s="96"/>
      <c r="E86" s="96"/>
      <c r="F86" s="96"/>
      <c r="G86" s="96"/>
      <c r="H86" s="96"/>
    </row>
    <row r="87" spans="1:8">
      <c r="A87" s="97"/>
      <c r="C87" s="441"/>
      <c r="D87" s="96"/>
      <c r="E87" s="96"/>
      <c r="F87" s="96"/>
      <c r="G87" s="96"/>
      <c r="H87" s="96"/>
    </row>
    <row r="88" spans="1:8">
      <c r="A88" s="97"/>
      <c r="C88" s="441"/>
      <c r="D88" s="96"/>
      <c r="E88" s="96"/>
      <c r="F88" s="96"/>
      <c r="G88" s="96"/>
      <c r="H88" s="96"/>
    </row>
    <row r="89" spans="1:8">
      <c r="A89" s="97"/>
      <c r="C89" s="441"/>
      <c r="D89" s="96"/>
      <c r="E89" s="96"/>
      <c r="F89" s="96"/>
      <c r="G89" s="96"/>
      <c r="H89" s="96"/>
    </row>
    <row r="90" spans="1:8">
      <c r="A90" s="97"/>
      <c r="C90" s="441"/>
      <c r="D90" s="96"/>
      <c r="E90" s="96"/>
      <c r="F90" s="96"/>
      <c r="G90" s="96"/>
      <c r="H90" s="96"/>
    </row>
    <row r="91" spans="1:8">
      <c r="A91" s="97"/>
      <c r="C91" s="441"/>
      <c r="D91" s="96"/>
      <c r="E91" s="96"/>
      <c r="F91" s="96"/>
      <c r="G91" s="96"/>
      <c r="H91" s="96"/>
    </row>
    <row r="92" spans="1:8">
      <c r="A92" s="97"/>
      <c r="C92" s="441"/>
      <c r="D92" s="96"/>
      <c r="E92" s="96"/>
      <c r="F92" s="96"/>
      <c r="G92" s="96"/>
      <c r="H92" s="96"/>
    </row>
    <row r="93" spans="1:8">
      <c r="A93" s="97"/>
      <c r="C93" s="441"/>
      <c r="D93" s="96"/>
      <c r="E93" s="96"/>
      <c r="F93" s="96"/>
      <c r="G93" s="96"/>
      <c r="H93" s="96"/>
    </row>
    <row r="94" spans="1:8">
      <c r="A94" s="97"/>
      <c r="C94" s="441"/>
      <c r="D94" s="96"/>
      <c r="E94" s="96"/>
      <c r="F94" s="96"/>
      <c r="G94" s="96"/>
      <c r="H94" s="96"/>
    </row>
    <row r="95" spans="1:8">
      <c r="A95" s="97"/>
      <c r="C95" s="441"/>
      <c r="D95" s="96"/>
      <c r="E95" s="96"/>
      <c r="F95" s="96"/>
      <c r="G95" s="96"/>
      <c r="H95" s="96"/>
    </row>
    <row r="96" spans="1:8">
      <c r="A96" s="97"/>
      <c r="C96" s="441"/>
      <c r="D96" s="96"/>
      <c r="E96" s="96"/>
      <c r="F96" s="96"/>
      <c r="G96" s="96"/>
      <c r="H96" s="96"/>
    </row>
    <row r="97" spans="1:8">
      <c r="A97" s="97"/>
      <c r="C97" s="441"/>
      <c r="D97" s="96"/>
      <c r="E97" s="96"/>
      <c r="F97" s="96"/>
      <c r="G97" s="96"/>
      <c r="H97" s="96"/>
    </row>
    <row r="98" spans="1:8">
      <c r="A98" s="97"/>
      <c r="C98" s="441"/>
      <c r="D98" s="96"/>
      <c r="E98" s="96"/>
      <c r="F98" s="96"/>
      <c r="G98" s="96"/>
      <c r="H98" s="96"/>
    </row>
    <row r="99" spans="1:8">
      <c r="A99" s="97"/>
      <c r="C99" s="441"/>
      <c r="D99" s="96"/>
      <c r="E99" s="96"/>
      <c r="F99" s="96"/>
      <c r="G99" s="96"/>
      <c r="H99" s="96"/>
    </row>
    <row r="100" spans="1:8">
      <c r="A100" s="97"/>
      <c r="C100" s="441"/>
      <c r="D100" s="96"/>
      <c r="E100" s="96"/>
      <c r="F100" s="96"/>
      <c r="G100" s="96"/>
      <c r="H100" s="96"/>
    </row>
    <row r="101" spans="1:8">
      <c r="A101" s="97"/>
      <c r="C101" s="441"/>
      <c r="D101" s="96"/>
      <c r="E101" s="96"/>
      <c r="F101" s="96"/>
      <c r="G101" s="96"/>
      <c r="H101" s="96"/>
    </row>
    <row r="102" spans="1:8">
      <c r="A102" s="97"/>
      <c r="C102" s="441"/>
      <c r="D102" s="96"/>
      <c r="E102" s="96"/>
      <c r="F102" s="96"/>
      <c r="G102" s="96"/>
      <c r="H102" s="96"/>
    </row>
    <row r="103" spans="1:8">
      <c r="A103" s="97"/>
      <c r="C103" s="441"/>
      <c r="D103" s="96"/>
      <c r="E103" s="96"/>
      <c r="F103" s="96"/>
      <c r="G103" s="96"/>
      <c r="H103" s="96"/>
    </row>
    <row r="104" spans="1:8">
      <c r="A104" s="97"/>
      <c r="C104" s="441"/>
      <c r="D104" s="96"/>
      <c r="E104" s="96"/>
      <c r="F104" s="96"/>
      <c r="G104" s="96"/>
      <c r="H104" s="96"/>
    </row>
    <row r="105" spans="1:8">
      <c r="A105" s="97"/>
      <c r="C105" s="441"/>
      <c r="D105" s="96"/>
      <c r="E105" s="96"/>
      <c r="F105" s="96"/>
      <c r="G105" s="96"/>
      <c r="H105" s="96"/>
    </row>
    <row r="106" spans="1:8">
      <c r="A106" s="97"/>
      <c r="C106" s="441"/>
      <c r="D106" s="96"/>
      <c r="E106" s="96"/>
      <c r="F106" s="96"/>
      <c r="G106" s="96"/>
      <c r="H106" s="96"/>
    </row>
    <row r="107" spans="1:8">
      <c r="A107" s="97"/>
      <c r="C107" s="441"/>
      <c r="D107" s="96"/>
      <c r="E107" s="96"/>
      <c r="F107" s="96"/>
      <c r="G107" s="96"/>
      <c r="H107" s="96"/>
    </row>
    <row r="108" spans="1:8">
      <c r="A108" s="97"/>
      <c r="C108" s="441"/>
      <c r="D108" s="96"/>
      <c r="E108" s="96"/>
      <c r="F108" s="96"/>
      <c r="G108" s="96"/>
      <c r="H108" s="96"/>
    </row>
    <row r="109" spans="1:8">
      <c r="A109" s="97"/>
      <c r="C109" s="441"/>
      <c r="D109" s="96"/>
      <c r="E109" s="96"/>
      <c r="F109" s="96"/>
      <c r="G109" s="96"/>
      <c r="H109" s="96"/>
    </row>
    <row r="110" spans="1:8">
      <c r="A110" s="97"/>
      <c r="C110" s="441"/>
      <c r="D110" s="96"/>
      <c r="E110" s="96"/>
      <c r="F110" s="96"/>
      <c r="G110" s="96"/>
      <c r="H110" s="96"/>
    </row>
    <row r="111" spans="1:8">
      <c r="A111" s="97"/>
      <c r="C111" s="441"/>
      <c r="D111" s="96"/>
      <c r="E111" s="96"/>
      <c r="F111" s="96"/>
      <c r="G111" s="96"/>
      <c r="H111" s="96"/>
    </row>
    <row r="112" spans="1:8">
      <c r="A112" s="97"/>
      <c r="C112" s="441"/>
      <c r="D112" s="96"/>
      <c r="E112" s="96"/>
      <c r="F112" s="96"/>
      <c r="G112" s="96"/>
      <c r="H112" s="96"/>
    </row>
    <row r="113" spans="1:8">
      <c r="A113" s="97"/>
      <c r="C113" s="441"/>
      <c r="D113" s="96"/>
      <c r="E113" s="96"/>
      <c r="F113" s="96"/>
      <c r="G113" s="96"/>
      <c r="H113" s="96"/>
    </row>
    <row r="114" spans="1:8">
      <c r="A114" s="97"/>
      <c r="C114" s="441"/>
      <c r="D114" s="96"/>
      <c r="E114" s="96"/>
      <c r="F114" s="96"/>
      <c r="G114" s="96"/>
      <c r="H114" s="96"/>
    </row>
    <row r="115" spans="1:8">
      <c r="A115" s="97"/>
      <c r="C115" s="441"/>
      <c r="D115" s="96"/>
      <c r="E115" s="96"/>
      <c r="F115" s="96"/>
      <c r="G115" s="96"/>
      <c r="H115" s="96"/>
    </row>
    <row r="116" spans="1:8">
      <c r="A116" s="97"/>
      <c r="C116" s="441"/>
      <c r="D116" s="96"/>
      <c r="E116" s="96"/>
      <c r="F116" s="96"/>
      <c r="G116" s="96"/>
      <c r="H116" s="96"/>
    </row>
    <row r="117" spans="1:8">
      <c r="A117" s="97"/>
      <c r="C117" s="441"/>
      <c r="D117" s="96"/>
      <c r="E117" s="96"/>
      <c r="F117" s="96"/>
      <c r="G117" s="96"/>
      <c r="H117" s="96"/>
    </row>
    <row r="118" spans="1:8">
      <c r="A118" s="97"/>
    </row>
    <row r="119" spans="1:8">
      <c r="A119" s="98"/>
    </row>
    <row r="120" spans="1:8">
      <c r="A120" s="98"/>
    </row>
    <row r="121" spans="1:8">
      <c r="A121" s="98"/>
    </row>
    <row r="122" spans="1:8">
      <c r="A122" s="98"/>
    </row>
    <row r="123" spans="1:8">
      <c r="A123" s="98"/>
    </row>
    <row r="124" spans="1:8">
      <c r="A124" s="98"/>
    </row>
    <row r="125" spans="1:8">
      <c r="A125" s="98"/>
    </row>
    <row r="126" spans="1:8">
      <c r="A126" s="98"/>
    </row>
    <row r="127" spans="1:8">
      <c r="A127" s="98"/>
    </row>
    <row r="128" spans="1:8">
      <c r="A128" s="98"/>
    </row>
    <row r="129" spans="1:6">
      <c r="A129" s="98"/>
      <c r="B129" s="3"/>
      <c r="C129" s="3"/>
      <c r="D129" s="3"/>
      <c r="E129" s="3"/>
      <c r="F129" s="3"/>
    </row>
    <row r="130" spans="1:6">
      <c r="A130" s="98"/>
      <c r="B130" s="3"/>
      <c r="C130" s="3"/>
      <c r="D130" s="3"/>
      <c r="E130" s="3"/>
      <c r="F130" s="3"/>
    </row>
    <row r="131" spans="1:6">
      <c r="A131" s="98"/>
      <c r="B131" s="3"/>
      <c r="C131" s="3"/>
      <c r="D131" s="3"/>
      <c r="E131" s="3"/>
      <c r="F131" s="3"/>
    </row>
    <row r="132" spans="1:6">
      <c r="A132" s="98"/>
      <c r="B132" s="3"/>
      <c r="C132" s="3"/>
      <c r="D132" s="3"/>
      <c r="E132" s="3"/>
      <c r="F132" s="3"/>
    </row>
    <row r="133" spans="1:6">
      <c r="A133" s="98"/>
      <c r="B133" s="3"/>
      <c r="C133" s="3"/>
      <c r="D133" s="3"/>
      <c r="E133" s="3"/>
      <c r="F133" s="3"/>
    </row>
    <row r="134" spans="1:6">
      <c r="A134" s="98"/>
      <c r="B134" s="3"/>
      <c r="C134" s="3"/>
      <c r="D134" s="3"/>
      <c r="E134" s="3"/>
      <c r="F134" s="3"/>
    </row>
    <row r="135" spans="1:6">
      <c r="A135" s="98"/>
      <c r="B135" s="3"/>
      <c r="C135" s="3"/>
      <c r="D135" s="3"/>
      <c r="E135" s="3"/>
      <c r="F135" s="3"/>
    </row>
    <row r="136" spans="1:6">
      <c r="A136" s="98"/>
      <c r="B136" s="3"/>
      <c r="C136" s="3"/>
      <c r="D136" s="3"/>
      <c r="E136" s="3"/>
      <c r="F136" s="3"/>
    </row>
    <row r="137" spans="1:6">
      <c r="A137" s="98"/>
      <c r="B137" s="3"/>
      <c r="C137" s="3"/>
      <c r="D137" s="3"/>
      <c r="E137" s="3"/>
      <c r="F137" s="3"/>
    </row>
    <row r="138" spans="1:6">
      <c r="A138" s="98"/>
      <c r="B138" s="3"/>
      <c r="C138" s="3"/>
      <c r="D138" s="3"/>
      <c r="E138" s="3"/>
      <c r="F138" s="3"/>
    </row>
    <row r="139" spans="1:6">
      <c r="A139" s="98"/>
      <c r="B139" s="3"/>
      <c r="C139" s="3"/>
      <c r="D139" s="3"/>
      <c r="E139" s="3"/>
      <c r="F139" s="3"/>
    </row>
    <row r="140" spans="1:6">
      <c r="A140" s="98"/>
      <c r="B140" s="3"/>
      <c r="C140" s="3"/>
      <c r="D140" s="3"/>
      <c r="E140" s="3"/>
      <c r="F140" s="3"/>
    </row>
    <row r="141" spans="1:6">
      <c r="A141" s="98"/>
      <c r="B141" s="3"/>
      <c r="C141" s="3"/>
      <c r="D141" s="3"/>
      <c r="E141" s="3"/>
      <c r="F141" s="3"/>
    </row>
    <row r="142" spans="1:6">
      <c r="A142" s="98"/>
      <c r="B142" s="3"/>
      <c r="C142" s="3"/>
      <c r="D142" s="3"/>
      <c r="E142" s="3"/>
      <c r="F142" s="3"/>
    </row>
    <row r="143" spans="1:6">
      <c r="A143" s="98"/>
      <c r="B143" s="3"/>
      <c r="C143" s="3"/>
      <c r="D143" s="3"/>
      <c r="E143" s="3"/>
      <c r="F143" s="3"/>
    </row>
    <row r="144" spans="1:6">
      <c r="A144" s="98"/>
      <c r="B144" s="3"/>
      <c r="C144" s="3"/>
      <c r="D144" s="3"/>
      <c r="E144" s="3"/>
      <c r="F144" s="3"/>
    </row>
    <row r="145" spans="1:6">
      <c r="A145" s="98"/>
      <c r="B145" s="3"/>
      <c r="C145" s="3"/>
      <c r="D145" s="3"/>
      <c r="E145" s="3"/>
      <c r="F145" s="3"/>
    </row>
    <row r="146" spans="1:6">
      <c r="A146" s="98"/>
      <c r="B146" s="3"/>
      <c r="C146" s="3"/>
      <c r="D146" s="3"/>
      <c r="E146" s="3"/>
      <c r="F146" s="3"/>
    </row>
    <row r="147" spans="1:6">
      <c r="A147" s="98"/>
      <c r="B147" s="3"/>
      <c r="C147" s="3"/>
      <c r="D147" s="3"/>
      <c r="E147" s="3"/>
      <c r="F147" s="3"/>
    </row>
    <row r="148" spans="1:6">
      <c r="A148" s="98"/>
      <c r="B148" s="3"/>
      <c r="C148" s="3"/>
      <c r="D148" s="3"/>
      <c r="E148" s="3"/>
      <c r="F148" s="3"/>
    </row>
    <row r="149" spans="1:6">
      <c r="A149" s="98"/>
      <c r="B149" s="3"/>
      <c r="C149" s="3"/>
      <c r="D149" s="3"/>
      <c r="E149" s="3"/>
      <c r="F149" s="3"/>
    </row>
    <row r="150" spans="1:6">
      <c r="A150" s="98"/>
      <c r="B150" s="3"/>
      <c r="C150" s="3"/>
      <c r="D150" s="3"/>
      <c r="E150" s="3"/>
      <c r="F150" s="3"/>
    </row>
    <row r="151" spans="1:6">
      <c r="A151" s="98"/>
      <c r="B151" s="3"/>
      <c r="C151" s="3"/>
      <c r="D151" s="3"/>
      <c r="E151" s="3"/>
      <c r="F151" s="3"/>
    </row>
    <row r="152" spans="1:6">
      <c r="A152" s="98"/>
      <c r="B152" s="3"/>
      <c r="C152" s="3"/>
      <c r="D152" s="3"/>
      <c r="E152" s="3"/>
      <c r="F152" s="3"/>
    </row>
    <row r="153" spans="1:6">
      <c r="A153" s="98"/>
      <c r="B153" s="3"/>
      <c r="C153" s="3"/>
      <c r="D153" s="3"/>
      <c r="E153" s="3"/>
      <c r="F153" s="3"/>
    </row>
    <row r="154" spans="1:6">
      <c r="A154" s="98"/>
      <c r="B154" s="3"/>
      <c r="C154" s="3"/>
      <c r="D154" s="3"/>
      <c r="E154" s="3"/>
      <c r="F154" s="3"/>
    </row>
    <row r="155" spans="1:6">
      <c r="A155" s="98"/>
      <c r="B155" s="3"/>
      <c r="C155" s="3"/>
      <c r="D155" s="3"/>
      <c r="E155" s="3"/>
      <c r="F155" s="3"/>
    </row>
    <row r="156" spans="1:6">
      <c r="A156" s="98"/>
      <c r="B156" s="3"/>
      <c r="C156" s="3"/>
      <c r="D156" s="3"/>
      <c r="E156" s="3"/>
      <c r="F156" s="3"/>
    </row>
    <row r="157" spans="1:6">
      <c r="A157" s="98"/>
      <c r="B157" s="3"/>
      <c r="C157" s="3"/>
      <c r="D157" s="3"/>
      <c r="E157" s="3"/>
      <c r="F157" s="3"/>
    </row>
    <row r="158" spans="1:6">
      <c r="A158" s="98"/>
      <c r="B158" s="3"/>
      <c r="C158" s="3"/>
      <c r="D158" s="3"/>
      <c r="E158" s="3"/>
      <c r="F158" s="3"/>
    </row>
    <row r="159" spans="1:6">
      <c r="A159" s="98"/>
      <c r="B159" s="3"/>
      <c r="C159" s="3"/>
      <c r="D159" s="3"/>
      <c r="E159" s="3"/>
      <c r="F159" s="3"/>
    </row>
    <row r="160" spans="1:6">
      <c r="A160" s="98"/>
      <c r="B160" s="3"/>
      <c r="C160" s="3"/>
      <c r="D160" s="3"/>
      <c r="E160" s="3"/>
      <c r="F160" s="3"/>
    </row>
    <row r="161" spans="1:6">
      <c r="A161" s="98"/>
      <c r="B161" s="3"/>
      <c r="C161" s="3"/>
      <c r="D161" s="3"/>
      <c r="E161" s="3"/>
      <c r="F161" s="3"/>
    </row>
    <row r="162" spans="1:6">
      <c r="A162" s="98"/>
      <c r="B162" s="3"/>
      <c r="C162" s="3"/>
      <c r="D162" s="3"/>
      <c r="E162" s="3"/>
      <c r="F162" s="3"/>
    </row>
    <row r="163" spans="1:6">
      <c r="A163" s="98"/>
      <c r="B163" s="3"/>
      <c r="C163" s="3"/>
      <c r="D163" s="3"/>
      <c r="E163" s="3"/>
      <c r="F163" s="3"/>
    </row>
    <row r="164" spans="1:6">
      <c r="A164" s="98"/>
      <c r="B164" s="3"/>
      <c r="C164" s="3"/>
      <c r="D164" s="3"/>
      <c r="E164" s="3"/>
      <c r="F164" s="3"/>
    </row>
    <row r="165" spans="1:6">
      <c r="A165" s="98"/>
      <c r="B165" s="3"/>
      <c r="C165" s="3"/>
      <c r="D165" s="3"/>
      <c r="E165" s="3"/>
      <c r="F165" s="3"/>
    </row>
    <row r="166" spans="1:6">
      <c r="A166" s="98"/>
      <c r="B166" s="3"/>
      <c r="C166" s="3"/>
      <c r="D166" s="3"/>
      <c r="E166" s="3"/>
      <c r="F166" s="3"/>
    </row>
    <row r="167" spans="1:6">
      <c r="A167" s="98"/>
      <c r="B167" s="3"/>
      <c r="C167" s="3"/>
      <c r="D167" s="3"/>
      <c r="E167" s="3"/>
      <c r="F167" s="3"/>
    </row>
    <row r="168" spans="1:6">
      <c r="A168" s="98"/>
      <c r="B168" s="3"/>
      <c r="C168" s="3"/>
      <c r="D168" s="3"/>
      <c r="E168" s="3"/>
      <c r="F168" s="3"/>
    </row>
    <row r="169" spans="1:6">
      <c r="A169" s="98"/>
      <c r="B169" s="3"/>
      <c r="C169" s="3"/>
      <c r="D169" s="3"/>
      <c r="E169" s="3"/>
      <c r="F169" s="3"/>
    </row>
    <row r="170" spans="1:6">
      <c r="A170" s="98"/>
      <c r="B170" s="3"/>
      <c r="C170" s="3"/>
      <c r="D170" s="3"/>
      <c r="E170" s="3"/>
      <c r="F170" s="3"/>
    </row>
    <row r="171" spans="1:6">
      <c r="A171" s="98"/>
      <c r="B171" s="3"/>
      <c r="C171" s="3"/>
      <c r="D171" s="3"/>
      <c r="E171" s="3"/>
      <c r="F171" s="3"/>
    </row>
    <row r="172" spans="1:6">
      <c r="A172" s="98"/>
      <c r="B172" s="3"/>
      <c r="C172" s="3"/>
      <c r="D172" s="3"/>
      <c r="E172" s="3"/>
      <c r="F172" s="3"/>
    </row>
    <row r="173" spans="1:6">
      <c r="A173" s="98"/>
      <c r="B173" s="3"/>
      <c r="C173" s="3"/>
      <c r="D173" s="3"/>
      <c r="E173" s="3"/>
      <c r="F173" s="3"/>
    </row>
    <row r="174" spans="1:6">
      <c r="A174" s="98"/>
      <c r="B174" s="3"/>
      <c r="C174" s="3"/>
      <c r="D174" s="3"/>
      <c r="E174" s="3"/>
      <c r="F174" s="3"/>
    </row>
    <row r="175" spans="1:6">
      <c r="A175" s="98"/>
      <c r="B175" s="3"/>
      <c r="C175" s="3"/>
      <c r="D175" s="3"/>
      <c r="E175" s="3"/>
      <c r="F175" s="3"/>
    </row>
    <row r="176" spans="1:6">
      <c r="A176" s="98"/>
      <c r="B176" s="3"/>
      <c r="C176" s="3"/>
      <c r="D176" s="3"/>
      <c r="E176" s="3"/>
      <c r="F176" s="3"/>
    </row>
    <row r="177" spans="1:6">
      <c r="A177" s="98"/>
      <c r="B177" s="3"/>
      <c r="C177" s="3"/>
      <c r="D177" s="3"/>
      <c r="E177" s="3"/>
      <c r="F177" s="3"/>
    </row>
    <row r="178" spans="1:6">
      <c r="A178" s="98"/>
      <c r="B178" s="3"/>
      <c r="C178" s="3"/>
      <c r="D178" s="3"/>
      <c r="E178" s="3"/>
      <c r="F178" s="3"/>
    </row>
    <row r="179" spans="1:6">
      <c r="A179" s="98"/>
      <c r="B179" s="3"/>
      <c r="C179" s="3"/>
      <c r="D179" s="3"/>
      <c r="E179" s="3"/>
      <c r="F179" s="3"/>
    </row>
    <row r="180" spans="1:6">
      <c r="A180" s="98"/>
      <c r="B180" s="3"/>
      <c r="C180" s="3"/>
      <c r="D180" s="3"/>
      <c r="E180" s="3"/>
      <c r="F180" s="3"/>
    </row>
    <row r="181" spans="1:6">
      <c r="A181" s="98"/>
      <c r="B181" s="3"/>
      <c r="C181" s="3"/>
      <c r="D181" s="3"/>
      <c r="E181" s="3"/>
      <c r="F181" s="3"/>
    </row>
    <row r="182" spans="1:6">
      <c r="A182" s="98"/>
      <c r="B182" s="3"/>
      <c r="C182" s="3"/>
      <c r="D182" s="3"/>
      <c r="E182" s="3"/>
      <c r="F182" s="3"/>
    </row>
    <row r="183" spans="1:6">
      <c r="A183" s="98"/>
      <c r="B183" s="3"/>
      <c r="C183" s="3"/>
      <c r="D183" s="3"/>
      <c r="E183" s="3"/>
      <c r="F183" s="3"/>
    </row>
    <row r="184" spans="1:6">
      <c r="A184" s="98"/>
      <c r="B184" s="3"/>
      <c r="C184" s="3"/>
      <c r="D184" s="3"/>
      <c r="E184" s="3"/>
      <c r="F184" s="3"/>
    </row>
    <row r="185" spans="1:6">
      <c r="A185" s="98"/>
      <c r="B185" s="3"/>
      <c r="C185" s="3"/>
      <c r="D185" s="3"/>
      <c r="E185" s="3"/>
      <c r="F185" s="3"/>
    </row>
    <row r="186" spans="1:6">
      <c r="A186" s="98"/>
      <c r="B186" s="3"/>
      <c r="C186" s="3"/>
      <c r="D186" s="3"/>
      <c r="E186" s="3"/>
      <c r="F186" s="3"/>
    </row>
    <row r="187" spans="1:6">
      <c r="A187" s="98"/>
      <c r="B187" s="3"/>
      <c r="C187" s="3"/>
      <c r="D187" s="3"/>
      <c r="E187" s="3"/>
      <c r="F187" s="3"/>
    </row>
    <row r="188" spans="1:6">
      <c r="A188" s="98"/>
      <c r="B188" s="3"/>
      <c r="C188" s="3"/>
      <c r="D188" s="3"/>
      <c r="E188" s="3"/>
      <c r="F188" s="3"/>
    </row>
    <row r="189" spans="1:6">
      <c r="A189" s="98"/>
      <c r="B189" s="3"/>
      <c r="C189" s="3"/>
      <c r="D189" s="3"/>
      <c r="E189" s="3"/>
      <c r="F189" s="3"/>
    </row>
    <row r="190" spans="1:6">
      <c r="A190" s="98"/>
      <c r="B190" s="3"/>
      <c r="C190" s="3"/>
      <c r="D190" s="3"/>
      <c r="E190" s="3"/>
      <c r="F190" s="3"/>
    </row>
    <row r="191" spans="1:6">
      <c r="A191" s="98"/>
      <c r="B191" s="3"/>
      <c r="C191" s="3"/>
      <c r="D191" s="3"/>
      <c r="E191" s="3"/>
      <c r="F191" s="3"/>
    </row>
    <row r="192" spans="1:6">
      <c r="A192" s="98"/>
      <c r="B192" s="3"/>
      <c r="C192" s="3"/>
      <c r="D192" s="3"/>
      <c r="E192" s="3"/>
      <c r="F192" s="3"/>
    </row>
    <row r="193" spans="1:6">
      <c r="A193" s="98"/>
      <c r="B193" s="3"/>
      <c r="C193" s="3"/>
      <c r="D193" s="3"/>
      <c r="E193" s="3"/>
      <c r="F193" s="3"/>
    </row>
    <row r="194" spans="1:6">
      <c r="A194" s="98"/>
      <c r="B194" s="3"/>
      <c r="C194" s="3"/>
      <c r="D194" s="3"/>
      <c r="E194" s="3"/>
      <c r="F194" s="3"/>
    </row>
    <row r="195" spans="1:6">
      <c r="A195" s="98"/>
      <c r="B195" s="3"/>
      <c r="C195" s="3"/>
      <c r="D195" s="3"/>
      <c r="E195" s="3"/>
      <c r="F195" s="3"/>
    </row>
    <row r="196" spans="1:6">
      <c r="A196" s="98"/>
      <c r="B196" s="3"/>
      <c r="C196" s="3"/>
      <c r="D196" s="3"/>
      <c r="E196" s="3"/>
      <c r="F196" s="3"/>
    </row>
    <row r="197" spans="1:6">
      <c r="A197" s="98"/>
      <c r="B197" s="3"/>
      <c r="C197" s="3"/>
      <c r="D197" s="3"/>
      <c r="E197" s="3"/>
      <c r="F197" s="3"/>
    </row>
    <row r="198" spans="1:6">
      <c r="A198" s="98"/>
      <c r="B198" s="3"/>
      <c r="C198" s="3"/>
      <c r="D198" s="3"/>
      <c r="E198" s="3"/>
      <c r="F198" s="3"/>
    </row>
    <row r="199" spans="1:6">
      <c r="A199" s="98"/>
      <c r="B199" s="3"/>
      <c r="C199" s="3"/>
      <c r="D199" s="3"/>
      <c r="E199" s="3"/>
      <c r="F199" s="3"/>
    </row>
    <row r="200" spans="1:6">
      <c r="A200" s="98"/>
      <c r="B200" s="3"/>
      <c r="C200" s="3"/>
      <c r="D200" s="3"/>
      <c r="E200" s="3"/>
      <c r="F200" s="3"/>
    </row>
    <row r="201" spans="1:6">
      <c r="A201" s="98"/>
      <c r="B201" s="3"/>
      <c r="C201" s="3"/>
      <c r="D201" s="3"/>
      <c r="E201" s="3"/>
      <c r="F201" s="3"/>
    </row>
    <row r="202" spans="1:6">
      <c r="A202" s="98"/>
      <c r="B202" s="3"/>
      <c r="C202" s="3"/>
      <c r="D202" s="3"/>
      <c r="E202" s="3"/>
      <c r="F202" s="3"/>
    </row>
    <row r="203" spans="1:6">
      <c r="A203" s="98"/>
      <c r="B203" s="3"/>
      <c r="C203" s="3"/>
      <c r="D203" s="3"/>
      <c r="E203" s="3"/>
      <c r="F203" s="3"/>
    </row>
    <row r="204" spans="1:6">
      <c r="A204" s="98"/>
      <c r="B204" s="3"/>
      <c r="C204" s="3"/>
      <c r="D204" s="3"/>
      <c r="E204" s="3"/>
      <c r="F204" s="3"/>
    </row>
    <row r="205" spans="1:6">
      <c r="A205" s="98"/>
      <c r="B205" s="3"/>
      <c r="C205" s="3"/>
      <c r="D205" s="3"/>
      <c r="E205" s="3"/>
      <c r="F205" s="3"/>
    </row>
    <row r="206" spans="1:6">
      <c r="A206" s="98"/>
      <c r="B206" s="3"/>
      <c r="C206" s="3"/>
      <c r="D206" s="3"/>
      <c r="E206" s="3"/>
      <c r="F206" s="3"/>
    </row>
    <row r="207" spans="1:6">
      <c r="A207" s="98"/>
      <c r="B207" s="3"/>
      <c r="C207" s="3"/>
      <c r="D207" s="3"/>
      <c r="E207" s="3"/>
      <c r="F207" s="3"/>
    </row>
    <row r="208" spans="1:6">
      <c r="A208" s="98"/>
      <c r="B208" s="3"/>
      <c r="C208" s="3"/>
      <c r="D208" s="3"/>
      <c r="E208" s="3"/>
      <c r="F208" s="3"/>
    </row>
    <row r="209" spans="1:6">
      <c r="A209" s="98"/>
      <c r="B209" s="3"/>
      <c r="C209" s="3"/>
      <c r="D209" s="3"/>
      <c r="E209" s="3"/>
      <c r="F209" s="3"/>
    </row>
    <row r="210" spans="1:6">
      <c r="A210" s="98"/>
      <c r="B210" s="3"/>
      <c r="C210" s="3"/>
      <c r="D210" s="3"/>
      <c r="E210" s="3"/>
      <c r="F210" s="3"/>
    </row>
    <row r="211" spans="1:6">
      <c r="A211" s="98"/>
      <c r="B211" s="3"/>
      <c r="C211" s="3"/>
      <c r="D211" s="3"/>
      <c r="E211" s="3"/>
      <c r="F211" s="3"/>
    </row>
    <row r="212" spans="1:6">
      <c r="A212" s="98"/>
      <c r="B212" s="3"/>
      <c r="C212" s="3"/>
      <c r="D212" s="3"/>
      <c r="E212" s="3"/>
      <c r="F212" s="3"/>
    </row>
    <row r="213" spans="1:6">
      <c r="A213" s="98"/>
      <c r="B213" s="3"/>
      <c r="C213" s="3"/>
      <c r="D213" s="3"/>
      <c r="E213" s="3"/>
      <c r="F213" s="3"/>
    </row>
    <row r="214" spans="1:6">
      <c r="A214" s="98"/>
      <c r="B214" s="3"/>
      <c r="C214" s="3"/>
      <c r="D214" s="3"/>
      <c r="E214" s="3"/>
      <c r="F214" s="3"/>
    </row>
    <row r="215" spans="1:6">
      <c r="A215" s="98"/>
      <c r="B215" s="3"/>
      <c r="C215" s="3"/>
      <c r="D215" s="3"/>
      <c r="E215" s="3"/>
      <c r="F215" s="3"/>
    </row>
    <row r="216" spans="1:6">
      <c r="A216" s="98"/>
      <c r="B216" s="3"/>
      <c r="C216" s="3"/>
      <c r="D216" s="3"/>
      <c r="E216" s="3"/>
      <c r="F216" s="3"/>
    </row>
    <row r="217" spans="1:6">
      <c r="A217" s="98"/>
      <c r="B217" s="3"/>
      <c r="C217" s="3"/>
      <c r="D217" s="3"/>
      <c r="E217" s="3"/>
      <c r="F217" s="3"/>
    </row>
    <row r="218" spans="1:6">
      <c r="A218" s="98"/>
      <c r="B218" s="3"/>
      <c r="C218" s="3"/>
      <c r="D218" s="3"/>
      <c r="E218" s="3"/>
      <c r="F218" s="3"/>
    </row>
    <row r="219" spans="1:6">
      <c r="A219" s="98"/>
      <c r="B219" s="3"/>
      <c r="C219" s="3"/>
      <c r="D219" s="3"/>
      <c r="E219" s="3"/>
      <c r="F219" s="3"/>
    </row>
    <row r="220" spans="1:6">
      <c r="A220" s="98"/>
      <c r="B220" s="3"/>
      <c r="C220" s="3"/>
      <c r="D220" s="3"/>
      <c r="E220" s="3"/>
      <c r="F220" s="3"/>
    </row>
    <row r="221" spans="1:6">
      <c r="A221" s="98"/>
      <c r="B221" s="3"/>
      <c r="C221" s="3"/>
      <c r="D221" s="3"/>
      <c r="E221" s="3"/>
      <c r="F221" s="3"/>
    </row>
    <row r="222" spans="1:6">
      <c r="A222" s="98"/>
      <c r="B222" s="3"/>
      <c r="C222" s="3"/>
      <c r="D222" s="3"/>
      <c r="E222" s="3"/>
      <c r="F222" s="3"/>
    </row>
    <row r="223" spans="1:6">
      <c r="A223" s="98"/>
      <c r="B223" s="3"/>
      <c r="C223" s="3"/>
      <c r="D223" s="3"/>
      <c r="E223" s="3"/>
      <c r="F223" s="3"/>
    </row>
    <row r="224" spans="1:6">
      <c r="A224" s="98"/>
      <c r="B224" s="3"/>
      <c r="C224" s="3"/>
      <c r="D224" s="3"/>
      <c r="E224" s="3"/>
      <c r="F224" s="3"/>
    </row>
    <row r="225" spans="1:6">
      <c r="A225" s="98"/>
      <c r="B225" s="3"/>
      <c r="C225" s="3"/>
      <c r="D225" s="3"/>
      <c r="E225" s="3"/>
      <c r="F225" s="3"/>
    </row>
    <row r="226" spans="1:6">
      <c r="A226" s="98"/>
      <c r="B226" s="3"/>
      <c r="C226" s="3"/>
      <c r="D226" s="3"/>
      <c r="E226" s="3"/>
      <c r="F226" s="3"/>
    </row>
    <row r="227" spans="1:6">
      <c r="A227" s="98"/>
      <c r="B227" s="3"/>
      <c r="C227" s="3"/>
      <c r="D227" s="3"/>
      <c r="E227" s="3"/>
      <c r="F227" s="3"/>
    </row>
    <row r="228" spans="1:6">
      <c r="A228" s="98"/>
      <c r="B228" s="3"/>
      <c r="C228" s="3"/>
      <c r="D228" s="3"/>
      <c r="E228" s="3"/>
      <c r="F228" s="3"/>
    </row>
    <row r="229" spans="1:6">
      <c r="A229" s="98"/>
      <c r="B229" s="3"/>
      <c r="C229" s="3"/>
      <c r="D229" s="3"/>
      <c r="E229" s="3"/>
      <c r="F229" s="3"/>
    </row>
    <row r="230" spans="1:6">
      <c r="A230" s="98"/>
      <c r="B230" s="3"/>
      <c r="C230" s="3"/>
      <c r="D230" s="3"/>
      <c r="E230" s="3"/>
      <c r="F230" s="3"/>
    </row>
    <row r="231" spans="1:6">
      <c r="A231" s="98"/>
      <c r="B231" s="3"/>
      <c r="C231" s="3"/>
      <c r="D231" s="3"/>
      <c r="E231" s="3"/>
      <c r="F231" s="3"/>
    </row>
    <row r="232" spans="1:6">
      <c r="A232" s="98"/>
      <c r="B232" s="3"/>
      <c r="C232" s="3"/>
      <c r="D232" s="3"/>
      <c r="E232" s="3"/>
      <c r="F232" s="3"/>
    </row>
    <row r="233" spans="1:6">
      <c r="A233" s="98"/>
      <c r="B233" s="3"/>
      <c r="C233" s="3"/>
      <c r="D233" s="3"/>
      <c r="E233" s="3"/>
      <c r="F233" s="3"/>
    </row>
    <row r="234" spans="1:6">
      <c r="A234" s="98"/>
      <c r="B234" s="3"/>
      <c r="C234" s="3"/>
      <c r="D234" s="3"/>
      <c r="E234" s="3"/>
      <c r="F234" s="3"/>
    </row>
    <row r="235" spans="1:6">
      <c r="A235" s="98"/>
      <c r="B235" s="3"/>
      <c r="C235" s="3"/>
      <c r="D235" s="3"/>
      <c r="E235" s="3"/>
      <c r="F235" s="3"/>
    </row>
    <row r="236" spans="1:6">
      <c r="A236" s="98"/>
      <c r="B236" s="3"/>
      <c r="C236" s="3"/>
      <c r="D236" s="3"/>
      <c r="E236" s="3"/>
      <c r="F236" s="3"/>
    </row>
    <row r="237" spans="1:6">
      <c r="A237" s="98"/>
      <c r="B237" s="3"/>
      <c r="C237" s="3"/>
      <c r="D237" s="3"/>
      <c r="E237" s="3"/>
      <c r="F237" s="3"/>
    </row>
    <row r="238" spans="1:6">
      <c r="A238" s="98"/>
      <c r="B238" s="3"/>
      <c r="C238" s="3"/>
      <c r="D238" s="3"/>
      <c r="E238" s="3"/>
      <c r="F238" s="3"/>
    </row>
    <row r="239" spans="1:6">
      <c r="A239" s="98"/>
      <c r="B239" s="3"/>
      <c r="C239" s="3"/>
      <c r="D239" s="3"/>
      <c r="E239" s="3"/>
      <c r="F239" s="3"/>
    </row>
    <row r="240" spans="1:6">
      <c r="A240" s="98"/>
      <c r="B240" s="3"/>
      <c r="C240" s="3"/>
      <c r="D240" s="3"/>
      <c r="E240" s="3"/>
      <c r="F240" s="3"/>
    </row>
    <row r="241" spans="1:6">
      <c r="A241" s="98"/>
      <c r="B241" s="3"/>
      <c r="C241" s="3"/>
      <c r="D241" s="3"/>
      <c r="E241" s="3"/>
      <c r="F241" s="3"/>
    </row>
    <row r="242" spans="1:6">
      <c r="A242" s="98"/>
      <c r="B242" s="3"/>
      <c r="C242" s="3"/>
      <c r="D242" s="3"/>
      <c r="E242" s="3"/>
      <c r="F242" s="3"/>
    </row>
    <row r="243" spans="1:6">
      <c r="A243" s="98"/>
      <c r="B243" s="3"/>
      <c r="C243" s="3"/>
      <c r="D243" s="3"/>
      <c r="E243" s="3"/>
      <c r="F243" s="3"/>
    </row>
    <row r="244" spans="1:6">
      <c r="A244" s="98"/>
      <c r="B244" s="3"/>
      <c r="C244" s="3"/>
      <c r="D244" s="3"/>
      <c r="E244" s="3"/>
      <c r="F244" s="3"/>
    </row>
    <row r="245" spans="1:6">
      <c r="A245" s="98"/>
      <c r="B245" s="3"/>
      <c r="C245" s="3"/>
      <c r="D245" s="3"/>
      <c r="E245" s="3"/>
      <c r="F245" s="3"/>
    </row>
    <row r="246" spans="1:6">
      <c r="A246" s="98"/>
      <c r="B246" s="3"/>
      <c r="C246" s="3"/>
      <c r="D246" s="3"/>
      <c r="E246" s="3"/>
      <c r="F246" s="3"/>
    </row>
    <row r="247" spans="1:6">
      <c r="A247" s="98"/>
      <c r="B247" s="3"/>
      <c r="C247" s="3"/>
      <c r="D247" s="3"/>
      <c r="E247" s="3"/>
      <c r="F247" s="3"/>
    </row>
    <row r="248" spans="1:6">
      <c r="A248" s="98"/>
      <c r="B248" s="3"/>
      <c r="C248" s="3"/>
      <c r="D248" s="3"/>
      <c r="E248" s="3"/>
      <c r="F248" s="3"/>
    </row>
    <row r="249" spans="1:6">
      <c r="A249" s="98"/>
      <c r="B249" s="3"/>
      <c r="C249" s="3"/>
      <c r="D249" s="3"/>
      <c r="E249" s="3"/>
      <c r="F249" s="3"/>
    </row>
    <row r="250" spans="1:6">
      <c r="A250" s="98"/>
      <c r="B250" s="3"/>
      <c r="C250" s="3"/>
      <c r="D250" s="3"/>
      <c r="E250" s="3"/>
      <c r="F250" s="3"/>
    </row>
    <row r="251" spans="1:6">
      <c r="A251" s="98"/>
      <c r="B251" s="3"/>
      <c r="C251" s="3"/>
      <c r="D251" s="3"/>
      <c r="E251" s="3"/>
      <c r="F251" s="3"/>
    </row>
    <row r="252" spans="1:6">
      <c r="A252" s="98"/>
      <c r="B252" s="3"/>
      <c r="C252" s="3"/>
      <c r="D252" s="3"/>
      <c r="E252" s="3"/>
      <c r="F252" s="3"/>
    </row>
    <row r="253" spans="1:6">
      <c r="A253" s="98"/>
      <c r="B253" s="3"/>
      <c r="C253" s="3"/>
      <c r="D253" s="3"/>
      <c r="E253" s="3"/>
      <c r="F253" s="3"/>
    </row>
    <row r="254" spans="1:6">
      <c r="A254" s="98"/>
      <c r="B254" s="3"/>
      <c r="C254" s="3"/>
      <c r="D254" s="3"/>
      <c r="E254" s="3"/>
      <c r="F254" s="3"/>
    </row>
    <row r="255" spans="1:6">
      <c r="A255" s="98"/>
      <c r="B255" s="3"/>
      <c r="C255" s="3"/>
      <c r="D255" s="3"/>
      <c r="E255" s="3"/>
      <c r="F255" s="3"/>
    </row>
    <row r="256" spans="1:6">
      <c r="A256" s="98"/>
      <c r="B256" s="3"/>
      <c r="C256" s="3"/>
      <c r="D256" s="3"/>
      <c r="E256" s="3"/>
      <c r="F256" s="3"/>
    </row>
    <row r="257" spans="1:6">
      <c r="A257" s="98"/>
      <c r="B257" s="3"/>
      <c r="C257" s="3"/>
      <c r="D257" s="3"/>
      <c r="E257" s="3"/>
      <c r="F257" s="3"/>
    </row>
    <row r="258" spans="1:6">
      <c r="A258" s="98"/>
      <c r="B258" s="3"/>
      <c r="C258" s="3"/>
      <c r="D258" s="3"/>
      <c r="E258" s="3"/>
      <c r="F258" s="3"/>
    </row>
    <row r="259" spans="1:6">
      <c r="A259" s="98"/>
      <c r="B259" s="3"/>
      <c r="C259" s="3"/>
      <c r="D259" s="3"/>
      <c r="E259" s="3"/>
      <c r="F259" s="3"/>
    </row>
    <row r="260" spans="1:6">
      <c r="A260" s="98"/>
      <c r="B260" s="3"/>
      <c r="C260" s="3"/>
      <c r="D260" s="3"/>
      <c r="E260" s="3"/>
      <c r="F260" s="3"/>
    </row>
    <row r="261" spans="1:6">
      <c r="A261" s="98"/>
      <c r="B261" s="3"/>
      <c r="C261" s="3"/>
      <c r="D261" s="3"/>
      <c r="E261" s="3"/>
      <c r="F261" s="3"/>
    </row>
    <row r="262" spans="1:6">
      <c r="A262" s="98"/>
      <c r="B262" s="3"/>
      <c r="C262" s="3"/>
      <c r="D262" s="3"/>
      <c r="E262" s="3"/>
      <c r="F262" s="3"/>
    </row>
    <row r="263" spans="1:6">
      <c r="A263" s="98"/>
      <c r="B263" s="3"/>
      <c r="C263" s="3"/>
      <c r="D263" s="3"/>
      <c r="E263" s="3"/>
      <c r="F263" s="3"/>
    </row>
    <row r="264" spans="1:6">
      <c r="A264" s="98"/>
      <c r="B264" s="3"/>
      <c r="C264" s="3"/>
      <c r="D264" s="3"/>
      <c r="E264" s="3"/>
      <c r="F264" s="3"/>
    </row>
    <row r="265" spans="1:6">
      <c r="A265" s="98"/>
      <c r="B265" s="3"/>
      <c r="C265" s="3"/>
      <c r="D265" s="3"/>
      <c r="E265" s="3"/>
      <c r="F265" s="3"/>
    </row>
    <row r="266" spans="1:6">
      <c r="A266" s="98"/>
      <c r="B266" s="3"/>
      <c r="C266" s="3"/>
      <c r="D266" s="3"/>
      <c r="E266" s="3"/>
      <c r="F266" s="3"/>
    </row>
    <row r="267" spans="1:6">
      <c r="A267" s="98"/>
      <c r="B267" s="3"/>
      <c r="C267" s="3"/>
      <c r="D267" s="3"/>
      <c r="E267" s="3"/>
      <c r="F267" s="3"/>
    </row>
    <row r="268" spans="1:6">
      <c r="A268" s="98"/>
      <c r="B268" s="3"/>
      <c r="C268" s="3"/>
      <c r="D268" s="3"/>
      <c r="E268" s="3"/>
      <c r="F268" s="3"/>
    </row>
    <row r="269" spans="1:6">
      <c r="A269" s="98"/>
      <c r="B269" s="3"/>
      <c r="C269" s="3"/>
      <c r="D269" s="3"/>
      <c r="E269" s="3"/>
      <c r="F269" s="3"/>
    </row>
    <row r="270" spans="1:6">
      <c r="A270" s="98"/>
      <c r="B270" s="3"/>
      <c r="C270" s="3"/>
      <c r="D270" s="3"/>
      <c r="E270" s="3"/>
      <c r="F270" s="3"/>
    </row>
    <row r="271" spans="1:6">
      <c r="A271" s="98"/>
      <c r="B271" s="3"/>
      <c r="C271" s="3"/>
      <c r="D271" s="3"/>
      <c r="E271" s="3"/>
      <c r="F271" s="3"/>
    </row>
    <row r="272" spans="1:6">
      <c r="A272" s="98"/>
      <c r="B272" s="3"/>
      <c r="C272" s="3"/>
      <c r="D272" s="3"/>
      <c r="E272" s="3"/>
      <c r="F272" s="3"/>
    </row>
    <row r="273" spans="1:6">
      <c r="A273" s="98"/>
      <c r="B273" s="3"/>
      <c r="C273" s="3"/>
      <c r="D273" s="3"/>
      <c r="E273" s="3"/>
      <c r="F273" s="3"/>
    </row>
    <row r="274" spans="1:6">
      <c r="A274" s="98"/>
      <c r="B274" s="3"/>
      <c r="C274" s="3"/>
      <c r="D274" s="3"/>
      <c r="E274" s="3"/>
      <c r="F274" s="3"/>
    </row>
    <row r="275" spans="1:6">
      <c r="A275" s="98"/>
      <c r="B275" s="3"/>
      <c r="C275" s="3"/>
      <c r="D275" s="3"/>
      <c r="E275" s="3"/>
      <c r="F275" s="3"/>
    </row>
    <row r="276" spans="1:6">
      <c r="A276" s="98"/>
      <c r="B276" s="3"/>
      <c r="C276" s="3"/>
      <c r="D276" s="3"/>
      <c r="E276" s="3"/>
      <c r="F276" s="3"/>
    </row>
    <row r="277" spans="1:6">
      <c r="A277" s="98"/>
      <c r="B277" s="3"/>
      <c r="C277" s="3"/>
      <c r="D277" s="3"/>
      <c r="E277" s="3"/>
      <c r="F277" s="3"/>
    </row>
    <row r="278" spans="1:6">
      <c r="A278" s="98"/>
      <c r="B278" s="3"/>
      <c r="C278" s="3"/>
      <c r="D278" s="3"/>
      <c r="E278" s="3"/>
      <c r="F278" s="3"/>
    </row>
    <row r="279" spans="1:6">
      <c r="A279" s="98"/>
      <c r="B279" s="3"/>
      <c r="C279" s="3"/>
      <c r="D279" s="3"/>
      <c r="E279" s="3"/>
      <c r="F279" s="3"/>
    </row>
    <row r="280" spans="1:6">
      <c r="A280" s="98"/>
      <c r="B280" s="3"/>
      <c r="C280" s="3"/>
      <c r="D280" s="3"/>
      <c r="E280" s="3"/>
      <c r="F280" s="3"/>
    </row>
    <row r="281" spans="1:6">
      <c r="A281" s="98"/>
      <c r="B281" s="3"/>
      <c r="C281" s="3"/>
      <c r="D281" s="3"/>
      <c r="E281" s="3"/>
      <c r="F281" s="3"/>
    </row>
    <row r="282" spans="1:6">
      <c r="A282" s="98"/>
      <c r="B282" s="3"/>
      <c r="C282" s="3"/>
      <c r="D282" s="3"/>
      <c r="E282" s="3"/>
      <c r="F282" s="3"/>
    </row>
    <row r="283" spans="1:6">
      <c r="A283" s="98"/>
      <c r="B283" s="3"/>
      <c r="C283" s="3"/>
      <c r="D283" s="3"/>
      <c r="E283" s="3"/>
      <c r="F283" s="3"/>
    </row>
    <row r="284" spans="1:6">
      <c r="A284" s="98"/>
      <c r="B284" s="3"/>
      <c r="C284" s="3"/>
      <c r="D284" s="3"/>
      <c r="E284" s="3"/>
      <c r="F284" s="3"/>
    </row>
    <row r="285" spans="1:6">
      <c r="A285" s="98"/>
      <c r="B285" s="3"/>
      <c r="C285" s="3"/>
      <c r="D285" s="3"/>
      <c r="E285" s="3"/>
      <c r="F285" s="3"/>
    </row>
  </sheetData>
  <mergeCells count="12">
    <mergeCell ref="G62:I62"/>
    <mergeCell ref="C63:D63"/>
    <mergeCell ref="G63:I63"/>
    <mergeCell ref="A2:H2"/>
    <mergeCell ref="A4:A5"/>
    <mergeCell ref="B4:B5"/>
    <mergeCell ref="C4:C5"/>
    <mergeCell ref="D4:D5"/>
    <mergeCell ref="E4:E5"/>
    <mergeCell ref="F4:F5"/>
    <mergeCell ref="G4:J4"/>
    <mergeCell ref="C62:E62"/>
  </mergeCells>
  <pageMargins left="0.59055118110236227" right="0.59055118110236227" top="0.98425196850393704" bottom="0.59055118110236227" header="0" footer="0"/>
  <pageSetup paperSize="9" scale="70" orientation="landscape" r:id="rId1"/>
  <ignoredErrors>
    <ignoredError sqref="F38 F41 F49 F28" formula="1"/>
    <ignoredError sqref="G49:J49 C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97"/>
  <sheetViews>
    <sheetView view="pageBreakPreview" topLeftCell="A16" zoomScale="50" zoomScaleNormal="75" zoomScaleSheetLayoutView="50" workbookViewId="0">
      <selection activeCell="D43" sqref="D43"/>
    </sheetView>
  </sheetViews>
  <sheetFormatPr defaultColWidth="77.85546875" defaultRowHeight="20.25"/>
  <cols>
    <col min="1" max="1" width="94.85546875" style="50" customWidth="1"/>
    <col min="2" max="2" width="15.28515625" style="51" customWidth="1"/>
    <col min="3" max="3" width="15.85546875" style="51" customWidth="1"/>
    <col min="4" max="4" width="18.140625" style="51" customWidth="1"/>
    <col min="5" max="5" width="17.28515625" style="51" customWidth="1"/>
    <col min="6" max="7" width="15.85546875" style="50" customWidth="1"/>
    <col min="8" max="8" width="15.140625" style="50" customWidth="1"/>
    <col min="9" max="10" width="15.85546875" style="50" customWidth="1"/>
    <col min="11" max="11" width="10" style="50" customWidth="1"/>
    <col min="12" max="12" width="9.5703125" style="50" customWidth="1"/>
    <col min="13" max="255" width="9.140625" style="50" customWidth="1"/>
    <col min="256" max="16384" width="77.85546875" style="50"/>
  </cols>
  <sheetData>
    <row r="1" spans="1:10" ht="26.25" customHeight="1">
      <c r="J1" s="52" t="s">
        <v>355</v>
      </c>
    </row>
    <row r="2" spans="1:10" ht="32.25" customHeight="1">
      <c r="A2" s="551" t="s">
        <v>110</v>
      </c>
      <c r="B2" s="551"/>
      <c r="C2" s="551"/>
      <c r="D2" s="551"/>
      <c r="E2" s="551"/>
      <c r="F2" s="551"/>
      <c r="G2" s="551"/>
      <c r="H2" s="551"/>
      <c r="I2" s="551"/>
      <c r="J2" s="551"/>
    </row>
    <row r="3" spans="1:10" ht="27.75" customHeight="1">
      <c r="A3" s="51"/>
      <c r="F3" s="51"/>
      <c r="G3" s="51"/>
      <c r="H3" s="51"/>
      <c r="I3" s="51"/>
      <c r="J3" s="57" t="s">
        <v>361</v>
      </c>
    </row>
    <row r="4" spans="1:10" ht="38.25" customHeight="1">
      <c r="A4" s="552" t="s">
        <v>164</v>
      </c>
      <c r="B4" s="553" t="s">
        <v>17</v>
      </c>
      <c r="C4" s="533" t="s">
        <v>576</v>
      </c>
      <c r="D4" s="533" t="s">
        <v>577</v>
      </c>
      <c r="E4" s="535" t="s">
        <v>573</v>
      </c>
      <c r="F4" s="533" t="s">
        <v>578</v>
      </c>
      <c r="G4" s="554" t="s">
        <v>334</v>
      </c>
      <c r="H4" s="554"/>
      <c r="I4" s="554"/>
      <c r="J4" s="554"/>
    </row>
    <row r="5" spans="1:10" ht="92.25" customHeight="1">
      <c r="A5" s="552"/>
      <c r="B5" s="553"/>
      <c r="C5" s="534"/>
      <c r="D5" s="534"/>
      <c r="E5" s="536"/>
      <c r="F5" s="534"/>
      <c r="G5" s="448" t="s">
        <v>127</v>
      </c>
      <c r="H5" s="448" t="s">
        <v>128</v>
      </c>
      <c r="I5" s="448" t="s">
        <v>129</v>
      </c>
      <c r="J5" s="448" t="s">
        <v>63</v>
      </c>
    </row>
    <row r="6" spans="1:10" ht="30" customHeight="1">
      <c r="A6" s="53">
        <v>1</v>
      </c>
      <c r="B6" s="445">
        <v>2</v>
      </c>
      <c r="C6" s="445">
        <v>3</v>
      </c>
      <c r="D6" s="445">
        <v>4</v>
      </c>
      <c r="E6" s="445">
        <v>5</v>
      </c>
      <c r="F6" s="445">
        <v>6</v>
      </c>
      <c r="G6" s="445">
        <v>7</v>
      </c>
      <c r="H6" s="445">
        <v>8</v>
      </c>
      <c r="I6" s="445">
        <v>9</v>
      </c>
      <c r="J6" s="445">
        <v>10</v>
      </c>
    </row>
    <row r="7" spans="1:10" ht="35.25" customHeight="1">
      <c r="A7" s="556" t="s">
        <v>108</v>
      </c>
      <c r="B7" s="557"/>
      <c r="C7" s="557"/>
      <c r="D7" s="557"/>
      <c r="E7" s="557"/>
      <c r="F7" s="557"/>
      <c r="G7" s="557"/>
      <c r="H7" s="557"/>
      <c r="I7" s="557"/>
      <c r="J7" s="558"/>
    </row>
    <row r="8" spans="1:10" ht="45.75" customHeight="1">
      <c r="A8" s="306" t="s">
        <v>51</v>
      </c>
      <c r="B8" s="307">
        <v>2000</v>
      </c>
      <c r="C8" s="132">
        <v>1532</v>
      </c>
      <c r="D8" s="132">
        <v>593</v>
      </c>
      <c r="E8" s="132">
        <v>846</v>
      </c>
      <c r="F8" s="134">
        <v>846</v>
      </c>
      <c r="G8" s="134">
        <f>F8</f>
        <v>846</v>
      </c>
      <c r="H8" s="134">
        <f>G17</f>
        <v>846</v>
      </c>
      <c r="I8" s="134">
        <f>H17</f>
        <v>846</v>
      </c>
      <c r="J8" s="134">
        <f>I17</f>
        <v>846</v>
      </c>
    </row>
    <row r="9" spans="1:10" ht="49.5" customHeight="1">
      <c r="A9" s="308" t="s">
        <v>249</v>
      </c>
      <c r="B9" s="444">
        <v>2010</v>
      </c>
      <c r="C9" s="130">
        <v>0</v>
      </c>
      <c r="D9" s="131">
        <f>SUM(D10:D10)</f>
        <v>0</v>
      </c>
      <c r="E9" s="131">
        <f>SUM(E10:E10)</f>
        <v>0</v>
      </c>
      <c r="F9" s="131">
        <f t="shared" ref="F9:F43" si="0">SUM(G9:J9)</f>
        <v>0</v>
      </c>
      <c r="G9" s="131">
        <f>SUM(G10:G10)</f>
        <v>0</v>
      </c>
      <c r="H9" s="131">
        <f>SUM(H10:H10)</f>
        <v>0</v>
      </c>
      <c r="I9" s="131">
        <f>SUM(I10:I10)</f>
        <v>0</v>
      </c>
      <c r="J9" s="131">
        <f>SUM(J10:J10)</f>
        <v>0</v>
      </c>
    </row>
    <row r="10" spans="1:10" ht="53.25" customHeight="1">
      <c r="A10" s="277" t="s">
        <v>446</v>
      </c>
      <c r="B10" s="444">
        <v>2011</v>
      </c>
      <c r="C10" s="131">
        <v>0</v>
      </c>
      <c r="D10" s="131">
        <v>0</v>
      </c>
      <c r="E10" s="131">
        <v>0</v>
      </c>
      <c r="F10" s="131">
        <f>SUM(G10:J10)</f>
        <v>0</v>
      </c>
      <c r="G10" s="131">
        <f>-ROUND('I. Фін результат'!G75*10%,0)</f>
        <v>0</v>
      </c>
      <c r="H10" s="131">
        <v>0</v>
      </c>
      <c r="I10" s="131">
        <v>0</v>
      </c>
      <c r="J10" s="131">
        <v>0</v>
      </c>
    </row>
    <row r="11" spans="1:10" ht="32.25" customHeight="1">
      <c r="A11" s="277" t="s">
        <v>132</v>
      </c>
      <c r="B11" s="444">
        <v>2020</v>
      </c>
      <c r="C11" s="130"/>
      <c r="D11" s="177"/>
      <c r="E11" s="177"/>
      <c r="F11" s="177">
        <f t="shared" si="0"/>
        <v>0</v>
      </c>
      <c r="G11" s="177"/>
      <c r="H11" s="177"/>
      <c r="I11" s="177"/>
      <c r="J11" s="177"/>
    </row>
    <row r="12" spans="1:10" ht="32.25" customHeight="1">
      <c r="A12" s="277" t="s">
        <v>60</v>
      </c>
      <c r="B12" s="444">
        <v>2030</v>
      </c>
      <c r="C12" s="131"/>
      <c r="D12" s="135" t="s">
        <v>200</v>
      </c>
      <c r="E12" s="135" t="s">
        <v>200</v>
      </c>
      <c r="F12" s="177">
        <f t="shared" si="0"/>
        <v>0</v>
      </c>
      <c r="G12" s="177" t="s">
        <v>200</v>
      </c>
      <c r="H12" s="177" t="s">
        <v>200</v>
      </c>
      <c r="I12" s="177" t="s">
        <v>200</v>
      </c>
      <c r="J12" s="177" t="s">
        <v>200</v>
      </c>
    </row>
    <row r="13" spans="1:10" ht="38.25" customHeight="1">
      <c r="A13" s="277" t="s">
        <v>447</v>
      </c>
      <c r="B13" s="444">
        <v>2031</v>
      </c>
      <c r="C13" s="131"/>
      <c r="D13" s="135" t="s">
        <v>200</v>
      </c>
      <c r="E13" s="135" t="s">
        <v>200</v>
      </c>
      <c r="F13" s="177">
        <f t="shared" si="0"/>
        <v>0</v>
      </c>
      <c r="G13" s="177" t="s">
        <v>200</v>
      </c>
      <c r="H13" s="177" t="s">
        <v>200</v>
      </c>
      <c r="I13" s="177" t="s">
        <v>200</v>
      </c>
      <c r="J13" s="177" t="s">
        <v>200</v>
      </c>
    </row>
    <row r="14" spans="1:10" ht="32.25" customHeight="1">
      <c r="A14" s="277" t="s">
        <v>25</v>
      </c>
      <c r="B14" s="444">
        <v>2040</v>
      </c>
      <c r="C14" s="131"/>
      <c r="D14" s="135" t="s">
        <v>200</v>
      </c>
      <c r="E14" s="135" t="s">
        <v>200</v>
      </c>
      <c r="F14" s="177">
        <f t="shared" si="0"/>
        <v>0</v>
      </c>
      <c r="G14" s="177" t="s">
        <v>200</v>
      </c>
      <c r="H14" s="177" t="s">
        <v>200</v>
      </c>
      <c r="I14" s="177" t="s">
        <v>200</v>
      </c>
      <c r="J14" s="177" t="s">
        <v>200</v>
      </c>
    </row>
    <row r="15" spans="1:10" ht="35.25" customHeight="1">
      <c r="A15" s="277" t="s">
        <v>90</v>
      </c>
      <c r="B15" s="444">
        <v>2050</v>
      </c>
      <c r="C15" s="131"/>
      <c r="D15" s="135" t="s">
        <v>200</v>
      </c>
      <c r="E15" s="135" t="s">
        <v>200</v>
      </c>
      <c r="F15" s="177">
        <f t="shared" si="0"/>
        <v>0</v>
      </c>
      <c r="G15" s="177" t="s">
        <v>200</v>
      </c>
      <c r="H15" s="177" t="s">
        <v>200</v>
      </c>
      <c r="I15" s="177" t="s">
        <v>200</v>
      </c>
      <c r="J15" s="177" t="s">
        <v>200</v>
      </c>
    </row>
    <row r="16" spans="1:10" ht="33.75" customHeight="1">
      <c r="A16" s="277" t="s">
        <v>91</v>
      </c>
      <c r="B16" s="444">
        <v>2060</v>
      </c>
      <c r="C16" s="131"/>
      <c r="D16" s="135" t="s">
        <v>200</v>
      </c>
      <c r="E16" s="135" t="s">
        <v>200</v>
      </c>
      <c r="F16" s="177">
        <f t="shared" si="0"/>
        <v>0</v>
      </c>
      <c r="G16" s="177" t="s">
        <v>200</v>
      </c>
      <c r="H16" s="177" t="s">
        <v>200</v>
      </c>
      <c r="I16" s="177" t="s">
        <v>200</v>
      </c>
      <c r="J16" s="177" t="s">
        <v>200</v>
      </c>
    </row>
    <row r="17" spans="1:10" ht="48.75" customHeight="1">
      <c r="A17" s="306" t="s">
        <v>52</v>
      </c>
      <c r="B17" s="307">
        <v>2070</v>
      </c>
      <c r="C17" s="202">
        <f>SUM(C8,C9,C11,C12,C14,C15,C16)+'I. Фін результат'!C75</f>
        <v>846</v>
      </c>
      <c r="D17" s="134">
        <f>SUM(D8,D9,D11,D12,D14,D15,D16)+'I. Фін результат'!D75</f>
        <v>593</v>
      </c>
      <c r="E17" s="134">
        <f>SUM(E8,E9,E11,E12,E14,E15,E16)+'I. Фін результат'!E75</f>
        <v>846</v>
      </c>
      <c r="F17" s="134">
        <f>SUM(F8,F9,F11,F12,F14,F15,F16)+'I. Фін результат'!F75</f>
        <v>846</v>
      </c>
      <c r="G17" s="134">
        <f>SUM(G8,G9,G11,G12,G14,G15,G16)+'I. Фін результат'!G75</f>
        <v>846</v>
      </c>
      <c r="H17" s="134">
        <f>SUM(H8,H9,H11,H12,H14,H15,H16)+'I. Фін результат'!H75</f>
        <v>846</v>
      </c>
      <c r="I17" s="134">
        <f>SUM(I8,I9,I11,I12,I14,I15,I16)+'I. Фін результат'!I75</f>
        <v>846</v>
      </c>
      <c r="J17" s="134">
        <f>SUM(J8,J9,J11,J12,J14,J15,J16)+'I. Фін результат'!J75</f>
        <v>846</v>
      </c>
    </row>
    <row r="18" spans="1:10" ht="36" customHeight="1">
      <c r="A18" s="559" t="s">
        <v>367</v>
      </c>
      <c r="B18" s="559"/>
      <c r="C18" s="559"/>
      <c r="D18" s="559"/>
      <c r="E18" s="559"/>
      <c r="F18" s="559"/>
      <c r="G18" s="559"/>
      <c r="H18" s="559"/>
      <c r="I18" s="559"/>
      <c r="J18" s="559"/>
    </row>
    <row r="19" spans="1:10" ht="54" customHeight="1">
      <c r="A19" s="309" t="s">
        <v>368</v>
      </c>
      <c r="B19" s="307">
        <v>2110</v>
      </c>
      <c r="C19" s="387">
        <f>SUM(C20:C26)</f>
        <v>1346</v>
      </c>
      <c r="D19" s="134">
        <f>SUM(D20:D26)</f>
        <v>1707</v>
      </c>
      <c r="E19" s="134">
        <f>SUM(E20:E26)</f>
        <v>1613</v>
      </c>
      <c r="F19" s="134">
        <f t="shared" si="0"/>
        <v>1707</v>
      </c>
      <c r="G19" s="134">
        <f>SUM(G20:G26)</f>
        <v>432</v>
      </c>
      <c r="H19" s="134">
        <f>SUM(H20:H26)</f>
        <v>367</v>
      </c>
      <c r="I19" s="134">
        <f>SUM(I20:I26)</f>
        <v>436</v>
      </c>
      <c r="J19" s="134">
        <f>SUM(J20:J26)</f>
        <v>472</v>
      </c>
    </row>
    <row r="20" spans="1:10" ht="43.5" customHeight="1">
      <c r="A20" s="459" t="s">
        <v>339</v>
      </c>
      <c r="B20" s="444">
        <v>2111</v>
      </c>
      <c r="C20" s="388">
        <v>1065</v>
      </c>
      <c r="D20" s="456">
        <v>1340</v>
      </c>
      <c r="E20" s="456">
        <v>1290</v>
      </c>
      <c r="F20" s="456">
        <f t="shared" si="0"/>
        <v>1340</v>
      </c>
      <c r="G20" s="456">
        <v>340</v>
      </c>
      <c r="H20" s="456">
        <v>275</v>
      </c>
      <c r="I20" s="456">
        <v>345</v>
      </c>
      <c r="J20" s="456">
        <v>380</v>
      </c>
    </row>
    <row r="21" spans="1:10" s="54" customFormat="1" ht="37.5" customHeight="1">
      <c r="A21" s="310" t="s">
        <v>340</v>
      </c>
      <c r="B21" s="53">
        <v>2112</v>
      </c>
      <c r="C21" s="388" t="s">
        <v>200</v>
      </c>
      <c r="D21" s="177" t="s">
        <v>200</v>
      </c>
      <c r="E21" s="177" t="s">
        <v>200</v>
      </c>
      <c r="F21" s="177">
        <f t="shared" si="0"/>
        <v>0</v>
      </c>
      <c r="G21" s="177" t="s">
        <v>200</v>
      </c>
      <c r="H21" s="177" t="s">
        <v>200</v>
      </c>
      <c r="I21" s="177" t="s">
        <v>200</v>
      </c>
      <c r="J21" s="177" t="s">
        <v>200</v>
      </c>
    </row>
    <row r="22" spans="1:10" ht="30.75" customHeight="1">
      <c r="A22" s="459" t="s">
        <v>75</v>
      </c>
      <c r="B22" s="444">
        <v>2113</v>
      </c>
      <c r="C22" s="388"/>
      <c r="D22" s="178"/>
      <c r="E22" s="178"/>
      <c r="F22" s="178">
        <f t="shared" si="0"/>
        <v>0</v>
      </c>
      <c r="G22" s="178"/>
      <c r="H22" s="178"/>
      <c r="I22" s="178"/>
      <c r="J22" s="178"/>
    </row>
    <row r="23" spans="1:10" ht="36.75" customHeight="1">
      <c r="A23" s="459" t="s">
        <v>85</v>
      </c>
      <c r="B23" s="444">
        <v>2114</v>
      </c>
      <c r="C23" s="388"/>
      <c r="D23" s="178"/>
      <c r="E23" s="178"/>
      <c r="F23" s="178">
        <f t="shared" si="0"/>
        <v>0</v>
      </c>
      <c r="G23" s="178"/>
      <c r="H23" s="178"/>
      <c r="I23" s="178"/>
      <c r="J23" s="178"/>
    </row>
    <row r="24" spans="1:10" ht="36.75" customHeight="1">
      <c r="A24" s="459" t="s">
        <v>297</v>
      </c>
      <c r="B24" s="444">
        <v>2115</v>
      </c>
      <c r="C24" s="388"/>
      <c r="D24" s="178"/>
      <c r="E24" s="178"/>
      <c r="F24" s="178">
        <f t="shared" si="0"/>
        <v>0</v>
      </c>
      <c r="G24" s="178"/>
      <c r="H24" s="178"/>
      <c r="I24" s="178"/>
      <c r="J24" s="178"/>
    </row>
    <row r="25" spans="1:10" ht="35.25" customHeight="1">
      <c r="A25" s="459" t="s">
        <v>369</v>
      </c>
      <c r="B25" s="444">
        <v>2116</v>
      </c>
      <c r="C25" s="388">
        <v>281</v>
      </c>
      <c r="D25" s="456">
        <v>367</v>
      </c>
      <c r="E25" s="456">
        <v>323</v>
      </c>
      <c r="F25" s="456">
        <f t="shared" si="0"/>
        <v>367</v>
      </c>
      <c r="G25" s="456">
        <v>92</v>
      </c>
      <c r="H25" s="456">
        <v>92</v>
      </c>
      <c r="I25" s="456">
        <v>91</v>
      </c>
      <c r="J25" s="456">
        <v>92</v>
      </c>
    </row>
    <row r="26" spans="1:10" ht="35.25" customHeight="1">
      <c r="A26" s="459" t="s">
        <v>284</v>
      </c>
      <c r="B26" s="444">
        <v>2117</v>
      </c>
      <c r="C26" s="388"/>
      <c r="D26" s="178"/>
      <c r="E26" s="178"/>
      <c r="F26" s="178">
        <f t="shared" si="0"/>
        <v>0</v>
      </c>
      <c r="G26" s="178"/>
      <c r="H26" s="178"/>
      <c r="I26" s="178"/>
      <c r="J26" s="178"/>
    </row>
    <row r="27" spans="1:10" ht="54" customHeight="1">
      <c r="A27" s="309" t="s">
        <v>370</v>
      </c>
      <c r="B27" s="307">
        <v>2120</v>
      </c>
      <c r="C27" s="387">
        <f t="shared" ref="C27" si="1">SUM(C28:C35)</f>
        <v>3427</v>
      </c>
      <c r="D27" s="134">
        <f t="shared" ref="D27:E27" si="2">SUM(D28:D35)</f>
        <v>4456</v>
      </c>
      <c r="E27" s="134">
        <f t="shared" si="2"/>
        <v>3931</v>
      </c>
      <c r="F27" s="134">
        <f>SUM(G27:J27)</f>
        <v>4460</v>
      </c>
      <c r="G27" s="134">
        <f>SUM(G28:G35)</f>
        <v>1113</v>
      </c>
      <c r="H27" s="134">
        <f>SUM(H28:H35)</f>
        <v>1113</v>
      </c>
      <c r="I27" s="134">
        <f>SUM(I28:I35)</f>
        <v>1111</v>
      </c>
      <c r="J27" s="134">
        <f>SUM(J28:J35)</f>
        <v>1123</v>
      </c>
    </row>
    <row r="28" spans="1:10" ht="31.5" customHeight="1">
      <c r="A28" s="310" t="s">
        <v>259</v>
      </c>
      <c r="B28" s="444">
        <v>2121</v>
      </c>
      <c r="C28" s="388">
        <v>0</v>
      </c>
      <c r="D28" s="130">
        <v>0</v>
      </c>
      <c r="E28" s="130">
        <v>0</v>
      </c>
      <c r="F28" s="130">
        <f t="shared" si="0"/>
        <v>0</v>
      </c>
      <c r="G28" s="130">
        <f>-'I. Фін результат'!G71</f>
        <v>0</v>
      </c>
      <c r="H28" s="130">
        <f>-'I. Фін результат'!H71</f>
        <v>0</v>
      </c>
      <c r="I28" s="130">
        <f>-'I. Фін результат'!I71</f>
        <v>0</v>
      </c>
      <c r="J28" s="130">
        <f>-'I. Фін результат'!J71</f>
        <v>0</v>
      </c>
    </row>
    <row r="29" spans="1:10" ht="35.25" customHeight="1">
      <c r="A29" s="459" t="s">
        <v>74</v>
      </c>
      <c r="B29" s="444">
        <v>2122</v>
      </c>
      <c r="C29" s="388">
        <v>3373</v>
      </c>
      <c r="D29" s="130">
        <v>4404</v>
      </c>
      <c r="E29" s="130">
        <v>3876</v>
      </c>
      <c r="F29" s="130">
        <f t="shared" si="0"/>
        <v>4404</v>
      </c>
      <c r="G29" s="130">
        <v>1099</v>
      </c>
      <c r="H29" s="130">
        <v>1099</v>
      </c>
      <c r="I29" s="130">
        <v>1097</v>
      </c>
      <c r="J29" s="130">
        <v>1109</v>
      </c>
    </row>
    <row r="30" spans="1:10" ht="30.75" customHeight="1">
      <c r="A30" s="459" t="s">
        <v>75</v>
      </c>
      <c r="B30" s="444">
        <v>2123</v>
      </c>
      <c r="C30" s="388"/>
      <c r="D30" s="456"/>
      <c r="E30" s="456"/>
      <c r="F30" s="178">
        <f t="shared" si="0"/>
        <v>0</v>
      </c>
      <c r="G30" s="178"/>
      <c r="H30" s="178"/>
      <c r="I30" s="178"/>
      <c r="J30" s="178"/>
    </row>
    <row r="31" spans="1:10" ht="32.25" customHeight="1">
      <c r="A31" s="459" t="s">
        <v>289</v>
      </c>
      <c r="B31" s="444">
        <v>2124</v>
      </c>
      <c r="C31" s="388">
        <v>54</v>
      </c>
      <c r="D31" s="130">
        <v>52</v>
      </c>
      <c r="E31" s="130">
        <v>55</v>
      </c>
      <c r="F31" s="130">
        <f t="shared" si="0"/>
        <v>56</v>
      </c>
      <c r="G31" s="130">
        <v>14</v>
      </c>
      <c r="H31" s="130">
        <v>14</v>
      </c>
      <c r="I31" s="130">
        <v>14</v>
      </c>
      <c r="J31" s="130">
        <v>14</v>
      </c>
    </row>
    <row r="32" spans="1:10" ht="32.25" customHeight="1">
      <c r="A32" s="459" t="s">
        <v>290</v>
      </c>
      <c r="B32" s="444">
        <v>2125</v>
      </c>
      <c r="C32" s="388"/>
      <c r="D32" s="178"/>
      <c r="E32" s="178"/>
      <c r="F32" s="178">
        <f t="shared" si="0"/>
        <v>0</v>
      </c>
      <c r="G32" s="178"/>
      <c r="H32" s="178"/>
      <c r="I32" s="178"/>
      <c r="J32" s="178"/>
    </row>
    <row r="33" spans="1:12" ht="72.75" customHeight="1">
      <c r="A33" s="459" t="s">
        <v>448</v>
      </c>
      <c r="B33" s="444">
        <v>2126</v>
      </c>
      <c r="C33" s="388">
        <v>0</v>
      </c>
      <c r="D33" s="130">
        <v>0</v>
      </c>
      <c r="E33" s="130">
        <v>0</v>
      </c>
      <c r="F33" s="130">
        <f t="shared" si="0"/>
        <v>0</v>
      </c>
      <c r="G33" s="130">
        <v>0</v>
      </c>
      <c r="H33" s="130">
        <v>0</v>
      </c>
      <c r="I33" s="130">
        <v>0</v>
      </c>
      <c r="J33" s="130">
        <v>0</v>
      </c>
    </row>
    <row r="34" spans="1:12" ht="36.75" customHeight="1">
      <c r="A34" s="459" t="s">
        <v>297</v>
      </c>
      <c r="B34" s="444">
        <v>2127</v>
      </c>
      <c r="C34" s="388"/>
      <c r="D34" s="178"/>
      <c r="E34" s="178"/>
      <c r="F34" s="178">
        <f t="shared" si="0"/>
        <v>0</v>
      </c>
      <c r="G34" s="178"/>
      <c r="H34" s="178"/>
      <c r="I34" s="178"/>
      <c r="J34" s="178"/>
    </row>
    <row r="35" spans="1:12" ht="39.75" customHeight="1">
      <c r="A35" s="459" t="s">
        <v>284</v>
      </c>
      <c r="B35" s="444">
        <v>2128</v>
      </c>
      <c r="C35" s="388"/>
      <c r="D35" s="178"/>
      <c r="E35" s="178"/>
      <c r="F35" s="178">
        <f t="shared" si="0"/>
        <v>0</v>
      </c>
      <c r="G35" s="178"/>
      <c r="H35" s="178"/>
      <c r="I35" s="178"/>
      <c r="J35" s="178"/>
    </row>
    <row r="36" spans="1:12" s="55" customFormat="1" ht="56.25" customHeight="1">
      <c r="A36" s="309" t="s">
        <v>371</v>
      </c>
      <c r="B36" s="311">
        <v>2130</v>
      </c>
      <c r="C36" s="387">
        <f>SUM(C37:C39)</f>
        <v>3876</v>
      </c>
      <c r="D36" s="134">
        <f>SUM(D37:D39)</f>
        <v>5190</v>
      </c>
      <c r="E36" s="134">
        <f>SUM(E37:E39)</f>
        <v>4738</v>
      </c>
      <c r="F36" s="134">
        <f t="shared" si="0"/>
        <v>5382</v>
      </c>
      <c r="G36" s="134">
        <f>SUM(G37:G39)</f>
        <v>1343</v>
      </c>
      <c r="H36" s="134">
        <f>SUM(H37:H39)</f>
        <v>1343</v>
      </c>
      <c r="I36" s="134">
        <f>SUM(I37:I39)</f>
        <v>1341</v>
      </c>
      <c r="J36" s="134">
        <f>SUM(J37:J39)</f>
        <v>1355</v>
      </c>
      <c r="K36" s="50"/>
    </row>
    <row r="37" spans="1:12" ht="32.25" customHeight="1">
      <c r="A37" s="459" t="s">
        <v>285</v>
      </c>
      <c r="B37" s="444">
        <v>2131</v>
      </c>
      <c r="C37" s="388"/>
      <c r="D37" s="178"/>
      <c r="E37" s="178"/>
      <c r="F37" s="178">
        <f t="shared" si="0"/>
        <v>0</v>
      </c>
      <c r="G37" s="178"/>
      <c r="H37" s="178"/>
      <c r="I37" s="178"/>
      <c r="J37" s="178"/>
    </row>
    <row r="38" spans="1:12" ht="39.75" customHeight="1">
      <c r="A38" s="459" t="s">
        <v>286</v>
      </c>
      <c r="B38" s="444">
        <v>2132</v>
      </c>
      <c r="C38" s="388">
        <v>3876</v>
      </c>
      <c r="D38" s="130">
        <v>5190</v>
      </c>
      <c r="E38" s="130">
        <v>4738</v>
      </c>
      <c r="F38" s="130">
        <f t="shared" si="0"/>
        <v>5382</v>
      </c>
      <c r="G38" s="130">
        <v>1343</v>
      </c>
      <c r="H38" s="130">
        <v>1343</v>
      </c>
      <c r="I38" s="130">
        <v>1341</v>
      </c>
      <c r="J38" s="130">
        <v>1355</v>
      </c>
    </row>
    <row r="39" spans="1:12" ht="33.75" customHeight="1">
      <c r="A39" s="459" t="s">
        <v>287</v>
      </c>
      <c r="B39" s="444">
        <v>2133</v>
      </c>
      <c r="C39" s="388"/>
      <c r="D39" s="178"/>
      <c r="E39" s="178"/>
      <c r="F39" s="178">
        <f t="shared" si="0"/>
        <v>0</v>
      </c>
      <c r="G39" s="178"/>
      <c r="H39" s="178"/>
      <c r="I39" s="178"/>
      <c r="J39" s="178"/>
    </row>
    <row r="40" spans="1:12" s="54" customFormat="1" ht="32.25" customHeight="1">
      <c r="A40" s="309" t="s">
        <v>288</v>
      </c>
      <c r="B40" s="311">
        <v>2140</v>
      </c>
      <c r="C40" s="387">
        <f>SUM(C41:C42)</f>
        <v>0</v>
      </c>
      <c r="D40" s="179">
        <f>SUM(D41,D42)</f>
        <v>0</v>
      </c>
      <c r="E40" s="179">
        <f>SUM(E41,E42)</f>
        <v>0</v>
      </c>
      <c r="F40" s="179">
        <f>SUM(G40:J40)</f>
        <v>0</v>
      </c>
      <c r="G40" s="179">
        <f>SUM(G41,G42)</f>
        <v>0</v>
      </c>
      <c r="H40" s="179">
        <f>SUM(H41,H42)</f>
        <v>0</v>
      </c>
      <c r="I40" s="179">
        <f>SUM(I41,I42)</f>
        <v>0</v>
      </c>
      <c r="J40" s="179">
        <f>SUM(J41,J42)</f>
        <v>0</v>
      </c>
    </row>
    <row r="41" spans="1:12" ht="59.25" customHeight="1">
      <c r="A41" s="310" t="s">
        <v>250</v>
      </c>
      <c r="B41" s="53">
        <v>2141</v>
      </c>
      <c r="C41" s="388"/>
      <c r="D41" s="178"/>
      <c r="E41" s="178"/>
      <c r="F41" s="178">
        <f t="shared" si="0"/>
        <v>0</v>
      </c>
      <c r="G41" s="178"/>
      <c r="H41" s="178"/>
      <c r="I41" s="178"/>
      <c r="J41" s="178"/>
    </row>
    <row r="42" spans="1:12" ht="39" customHeight="1">
      <c r="A42" s="310" t="s">
        <v>449</v>
      </c>
      <c r="B42" s="53">
        <v>2142</v>
      </c>
      <c r="C42" s="388"/>
      <c r="D42" s="178"/>
      <c r="E42" s="178"/>
      <c r="F42" s="178">
        <f t="shared" si="0"/>
        <v>0</v>
      </c>
      <c r="G42" s="178"/>
      <c r="H42" s="178"/>
      <c r="I42" s="178"/>
      <c r="J42" s="178"/>
    </row>
    <row r="43" spans="1:12" s="54" customFormat="1" ht="39.75" customHeight="1">
      <c r="A43" s="309" t="s">
        <v>338</v>
      </c>
      <c r="B43" s="311">
        <v>2200</v>
      </c>
      <c r="C43" s="387">
        <f>SUM(C19,C27,C36,C40)</f>
        <v>8649</v>
      </c>
      <c r="D43" s="134">
        <f>SUM(D19,D27,D36,D40)</f>
        <v>11353</v>
      </c>
      <c r="E43" s="134">
        <f>SUM(E19,E27,E36,E40)</f>
        <v>10282</v>
      </c>
      <c r="F43" s="134">
        <f t="shared" si="0"/>
        <v>11549</v>
      </c>
      <c r="G43" s="134">
        <f>SUM(G19,G27,G36,G40)</f>
        <v>2888</v>
      </c>
      <c r="H43" s="134">
        <f>SUM(H19,H27,H36,H40)</f>
        <v>2823</v>
      </c>
      <c r="I43" s="134">
        <f>SUM(I19,I27,I36,I40)</f>
        <v>2888</v>
      </c>
      <c r="J43" s="134">
        <f>SUM(J19,J27,J36,J40)</f>
        <v>2950</v>
      </c>
      <c r="K43" s="50"/>
    </row>
    <row r="44" spans="1:12" s="54" customFormat="1" ht="20.100000000000001" customHeight="1">
      <c r="A44" s="312"/>
      <c r="B44" s="51"/>
      <c r="C44" s="180"/>
      <c r="D44" s="181"/>
      <c r="E44" s="181"/>
      <c r="F44" s="180"/>
      <c r="G44" s="181"/>
      <c r="H44" s="181"/>
      <c r="I44" s="181"/>
      <c r="J44" s="181"/>
    </row>
    <row r="45" spans="1:12" s="54" customFormat="1" ht="1.5" customHeight="1">
      <c r="A45" s="312"/>
      <c r="B45" s="51"/>
      <c r="C45" s="180"/>
      <c r="D45" s="181"/>
      <c r="E45" s="181"/>
      <c r="F45" s="180"/>
      <c r="G45" s="181"/>
      <c r="H45" s="181"/>
      <c r="I45" s="181"/>
      <c r="J45" s="181"/>
    </row>
    <row r="46" spans="1:12" s="40" customFormat="1" ht="40.5" customHeight="1">
      <c r="A46" s="303" t="s">
        <v>528</v>
      </c>
      <c r="B46" s="313"/>
      <c r="C46" s="560" t="s">
        <v>86</v>
      </c>
      <c r="D46" s="561"/>
      <c r="E46" s="561"/>
      <c r="F46" s="561"/>
      <c r="G46" s="314"/>
      <c r="H46" s="517" t="s">
        <v>540</v>
      </c>
      <c r="I46" s="517"/>
      <c r="J46" s="517"/>
    </row>
    <row r="47" spans="1:12" s="49" customFormat="1" ht="31.5" customHeight="1">
      <c r="A47" s="305" t="s">
        <v>366</v>
      </c>
      <c r="B47" s="40"/>
      <c r="C47" s="555" t="s">
        <v>69</v>
      </c>
      <c r="D47" s="555"/>
      <c r="E47" s="555"/>
      <c r="F47" s="555"/>
      <c r="G47" s="315"/>
      <c r="H47" s="525" t="s">
        <v>83</v>
      </c>
      <c r="I47" s="525"/>
      <c r="J47" s="525"/>
    </row>
    <row r="48" spans="1:12" s="51" customFormat="1">
      <c r="A48" s="56"/>
      <c r="F48" s="50"/>
      <c r="G48" s="50"/>
      <c r="H48" s="50"/>
      <c r="I48" s="50"/>
      <c r="J48" s="50"/>
      <c r="K48" s="50"/>
      <c r="L48" s="50"/>
    </row>
    <row r="49" spans="1:12" s="51" customFormat="1">
      <c r="A49" s="56"/>
      <c r="F49" s="50"/>
      <c r="G49" s="50"/>
      <c r="H49" s="50"/>
      <c r="I49" s="50"/>
      <c r="J49" s="50"/>
      <c r="K49" s="50"/>
      <c r="L49" s="50"/>
    </row>
    <row r="50" spans="1:12" s="51" customFormat="1">
      <c r="A50" s="56"/>
      <c r="F50" s="50"/>
      <c r="G50" s="50"/>
      <c r="H50" s="50"/>
      <c r="I50" s="50"/>
      <c r="J50" s="50"/>
      <c r="K50" s="50"/>
      <c r="L50" s="50"/>
    </row>
    <row r="51" spans="1:12" s="51" customFormat="1">
      <c r="A51" s="56"/>
      <c r="F51" s="50"/>
      <c r="G51" s="50"/>
      <c r="H51" s="50"/>
      <c r="I51" s="50"/>
      <c r="J51" s="50"/>
      <c r="K51" s="50"/>
      <c r="L51" s="50"/>
    </row>
    <row r="52" spans="1:12" s="51" customFormat="1">
      <c r="A52" s="56"/>
      <c r="F52" s="50"/>
      <c r="G52" s="50"/>
      <c r="H52" s="50"/>
      <c r="I52" s="50"/>
      <c r="J52" s="50"/>
      <c r="K52" s="50"/>
      <c r="L52" s="50"/>
    </row>
    <row r="53" spans="1:12" s="51" customFormat="1">
      <c r="A53" s="56"/>
      <c r="F53" s="50"/>
      <c r="G53" s="50"/>
      <c r="H53" s="50"/>
      <c r="I53" s="50"/>
      <c r="J53" s="50"/>
      <c r="K53" s="50"/>
      <c r="L53" s="50"/>
    </row>
    <row r="54" spans="1:12" s="51" customFormat="1">
      <c r="A54" s="56"/>
      <c r="F54" s="50"/>
      <c r="G54" s="50"/>
      <c r="H54" s="50"/>
      <c r="I54" s="50"/>
      <c r="J54" s="50"/>
      <c r="K54" s="50"/>
      <c r="L54" s="50"/>
    </row>
    <row r="55" spans="1:12" s="51" customFormat="1">
      <c r="A55" s="56"/>
      <c r="F55" s="50"/>
      <c r="G55" s="50"/>
      <c r="H55" s="50"/>
      <c r="I55" s="50"/>
      <c r="J55" s="50"/>
      <c r="K55" s="50"/>
      <c r="L55" s="50"/>
    </row>
    <row r="56" spans="1:12" s="51" customFormat="1">
      <c r="A56" s="56"/>
      <c r="F56" s="50"/>
      <c r="G56" s="50"/>
      <c r="H56" s="50"/>
      <c r="I56" s="50"/>
      <c r="J56" s="50"/>
      <c r="K56" s="50"/>
      <c r="L56" s="50"/>
    </row>
    <row r="57" spans="1:12" s="51" customFormat="1">
      <c r="A57" s="56"/>
      <c r="F57" s="50"/>
      <c r="G57" s="50"/>
      <c r="H57" s="50"/>
      <c r="I57" s="50"/>
      <c r="J57" s="50"/>
      <c r="K57" s="50"/>
      <c r="L57" s="50"/>
    </row>
    <row r="58" spans="1:12" s="51" customFormat="1">
      <c r="A58" s="56"/>
      <c r="F58" s="50"/>
      <c r="G58" s="50"/>
      <c r="H58" s="50"/>
      <c r="I58" s="50"/>
      <c r="J58" s="50"/>
      <c r="K58" s="50"/>
      <c r="L58" s="50"/>
    </row>
    <row r="59" spans="1:12" s="51" customFormat="1">
      <c r="A59" s="56"/>
      <c r="F59" s="50"/>
      <c r="G59" s="50"/>
      <c r="H59" s="50"/>
      <c r="I59" s="50"/>
      <c r="J59" s="50"/>
      <c r="K59" s="50"/>
      <c r="L59" s="50"/>
    </row>
    <row r="60" spans="1:12" s="51" customFormat="1">
      <c r="A60" s="56"/>
      <c r="F60" s="50"/>
      <c r="G60" s="50"/>
      <c r="H60" s="50"/>
      <c r="I60" s="50"/>
      <c r="J60" s="50"/>
      <c r="K60" s="50"/>
      <c r="L60" s="50"/>
    </row>
    <row r="61" spans="1:12" s="51" customFormat="1">
      <c r="A61" s="56"/>
      <c r="F61" s="50"/>
      <c r="G61" s="50"/>
      <c r="H61" s="50"/>
      <c r="I61" s="50"/>
      <c r="J61" s="50"/>
      <c r="K61" s="50"/>
      <c r="L61" s="50"/>
    </row>
    <row r="62" spans="1:12" s="51" customFormat="1">
      <c r="A62" s="56"/>
      <c r="F62" s="50"/>
      <c r="G62" s="50"/>
      <c r="H62" s="50"/>
      <c r="I62" s="50"/>
      <c r="J62" s="50"/>
      <c r="K62" s="50"/>
      <c r="L62" s="50"/>
    </row>
    <row r="63" spans="1:12" s="51" customFormat="1">
      <c r="A63" s="56"/>
      <c r="F63" s="50"/>
      <c r="G63" s="50"/>
      <c r="H63" s="50"/>
      <c r="I63" s="50"/>
      <c r="J63" s="50"/>
      <c r="K63" s="50"/>
      <c r="L63" s="50"/>
    </row>
    <row r="64" spans="1:12" s="51" customFormat="1">
      <c r="A64" s="56"/>
      <c r="F64" s="50"/>
      <c r="G64" s="50"/>
      <c r="H64" s="50"/>
      <c r="I64" s="50"/>
      <c r="J64" s="50"/>
      <c r="K64" s="50"/>
      <c r="L64" s="50"/>
    </row>
    <row r="65" spans="1:12" s="51" customFormat="1">
      <c r="A65" s="56"/>
      <c r="F65" s="50"/>
      <c r="G65" s="50"/>
      <c r="H65" s="50"/>
      <c r="I65" s="50"/>
      <c r="J65" s="50"/>
      <c r="K65" s="50"/>
      <c r="L65" s="50"/>
    </row>
    <row r="66" spans="1:12" s="51" customFormat="1">
      <c r="A66" s="56"/>
      <c r="F66" s="50"/>
      <c r="G66" s="50"/>
      <c r="H66" s="50"/>
      <c r="I66" s="50"/>
      <c r="J66" s="50"/>
      <c r="K66" s="50"/>
      <c r="L66" s="50"/>
    </row>
    <row r="67" spans="1:12" s="51" customFormat="1">
      <c r="A67" s="56"/>
      <c r="F67" s="50"/>
      <c r="G67" s="50"/>
      <c r="H67" s="50"/>
      <c r="I67" s="50"/>
      <c r="J67" s="50"/>
      <c r="K67" s="50"/>
      <c r="L67" s="50"/>
    </row>
    <row r="68" spans="1:12" s="51" customFormat="1">
      <c r="A68" s="56"/>
      <c r="F68" s="50"/>
      <c r="G68" s="50"/>
      <c r="H68" s="50"/>
      <c r="I68" s="50"/>
      <c r="J68" s="50"/>
      <c r="K68" s="50"/>
      <c r="L68" s="50"/>
    </row>
    <row r="69" spans="1:12" s="51" customFormat="1">
      <c r="A69" s="56"/>
      <c r="F69" s="50"/>
      <c r="G69" s="50"/>
      <c r="H69" s="50"/>
      <c r="I69" s="50"/>
      <c r="J69" s="50"/>
      <c r="K69" s="50"/>
      <c r="L69" s="50"/>
    </row>
    <row r="70" spans="1:12" s="51" customFormat="1">
      <c r="A70" s="56"/>
      <c r="F70" s="50"/>
      <c r="G70" s="50"/>
      <c r="H70" s="50"/>
      <c r="I70" s="50"/>
      <c r="J70" s="50"/>
      <c r="K70" s="50"/>
      <c r="L70" s="50"/>
    </row>
    <row r="71" spans="1:12" s="51" customFormat="1">
      <c r="A71" s="56"/>
      <c r="F71" s="50"/>
      <c r="G71" s="50"/>
      <c r="H71" s="50"/>
      <c r="I71" s="50"/>
      <c r="J71" s="50"/>
      <c r="K71" s="50"/>
      <c r="L71" s="50"/>
    </row>
    <row r="72" spans="1:12" s="51" customFormat="1">
      <c r="A72" s="56"/>
      <c r="F72" s="50"/>
      <c r="G72" s="50"/>
      <c r="H72" s="50"/>
      <c r="I72" s="50"/>
      <c r="J72" s="50"/>
      <c r="K72" s="50"/>
      <c r="L72" s="50"/>
    </row>
    <row r="73" spans="1:12" s="51" customFormat="1">
      <c r="A73" s="56"/>
      <c r="F73" s="50"/>
      <c r="G73" s="50"/>
      <c r="H73" s="50"/>
      <c r="I73" s="50"/>
      <c r="J73" s="50"/>
      <c r="K73" s="50"/>
      <c r="L73" s="50"/>
    </row>
    <row r="74" spans="1:12" s="51" customFormat="1">
      <c r="A74" s="56"/>
      <c r="F74" s="50"/>
      <c r="G74" s="50"/>
      <c r="H74" s="50"/>
      <c r="I74" s="50"/>
      <c r="J74" s="50"/>
      <c r="K74" s="50"/>
      <c r="L74" s="50"/>
    </row>
    <row r="75" spans="1:12" s="51" customFormat="1">
      <c r="A75" s="56"/>
      <c r="F75" s="50"/>
      <c r="G75" s="50"/>
      <c r="H75" s="50"/>
      <c r="I75" s="50"/>
      <c r="J75" s="50"/>
      <c r="K75" s="50"/>
      <c r="L75" s="50"/>
    </row>
    <row r="76" spans="1:12" s="51" customFormat="1">
      <c r="A76" s="56"/>
      <c r="F76" s="50"/>
      <c r="G76" s="50"/>
      <c r="H76" s="50"/>
      <c r="I76" s="50"/>
      <c r="J76" s="50"/>
      <c r="K76" s="50"/>
      <c r="L76" s="50"/>
    </row>
    <row r="77" spans="1:12" s="51" customFormat="1">
      <c r="A77" s="56"/>
      <c r="F77" s="50"/>
      <c r="G77" s="50"/>
      <c r="H77" s="50"/>
      <c r="I77" s="50"/>
      <c r="J77" s="50"/>
      <c r="K77" s="50"/>
      <c r="L77" s="50"/>
    </row>
    <row r="78" spans="1:12" s="51" customFormat="1">
      <c r="A78" s="56"/>
      <c r="F78" s="50"/>
      <c r="G78" s="50"/>
      <c r="H78" s="50"/>
      <c r="I78" s="50"/>
      <c r="J78" s="50"/>
      <c r="K78" s="50"/>
      <c r="L78" s="50"/>
    </row>
    <row r="79" spans="1:12" s="51" customFormat="1">
      <c r="A79" s="56"/>
      <c r="F79" s="50"/>
      <c r="G79" s="50"/>
      <c r="H79" s="50"/>
      <c r="I79" s="50"/>
      <c r="J79" s="50"/>
      <c r="K79" s="50"/>
      <c r="L79" s="50"/>
    </row>
    <row r="80" spans="1:12" s="51" customFormat="1">
      <c r="A80" s="56"/>
      <c r="F80" s="50"/>
      <c r="G80" s="50"/>
      <c r="H80" s="50"/>
      <c r="I80" s="50"/>
      <c r="J80" s="50"/>
      <c r="K80" s="50"/>
      <c r="L80" s="50"/>
    </row>
    <row r="81" spans="1:12" s="51" customFormat="1">
      <c r="A81" s="56"/>
      <c r="F81" s="50"/>
      <c r="G81" s="50"/>
      <c r="H81" s="50"/>
      <c r="I81" s="50"/>
      <c r="J81" s="50"/>
      <c r="K81" s="50"/>
      <c r="L81" s="50"/>
    </row>
    <row r="82" spans="1:12" s="51" customFormat="1">
      <c r="A82" s="56"/>
      <c r="F82" s="50"/>
      <c r="G82" s="50"/>
      <c r="H82" s="50"/>
      <c r="I82" s="50"/>
      <c r="J82" s="50"/>
      <c r="K82" s="50"/>
      <c r="L82" s="50"/>
    </row>
    <row r="83" spans="1:12" s="51" customFormat="1">
      <c r="A83" s="56"/>
      <c r="F83" s="50"/>
      <c r="G83" s="50"/>
      <c r="H83" s="50"/>
      <c r="I83" s="50"/>
      <c r="J83" s="50"/>
      <c r="K83" s="50"/>
      <c r="L83" s="50"/>
    </row>
    <row r="84" spans="1:12" s="51" customFormat="1">
      <c r="A84" s="56"/>
      <c r="F84" s="50"/>
      <c r="G84" s="50"/>
      <c r="H84" s="50"/>
      <c r="I84" s="50"/>
      <c r="J84" s="50"/>
      <c r="K84" s="50"/>
      <c r="L84" s="50"/>
    </row>
    <row r="85" spans="1:12" s="51" customFormat="1">
      <c r="A85" s="56"/>
      <c r="F85" s="50"/>
      <c r="G85" s="50"/>
      <c r="H85" s="50"/>
      <c r="I85" s="50"/>
      <c r="J85" s="50"/>
      <c r="K85" s="50"/>
      <c r="L85" s="50"/>
    </row>
    <row r="86" spans="1:12" s="51" customFormat="1">
      <c r="A86" s="56"/>
      <c r="F86" s="50"/>
      <c r="G86" s="50"/>
      <c r="H86" s="50"/>
      <c r="I86" s="50"/>
      <c r="J86" s="50"/>
      <c r="K86" s="50"/>
      <c r="L86" s="50"/>
    </row>
    <row r="87" spans="1:12" s="51" customFormat="1">
      <c r="A87" s="56"/>
      <c r="F87" s="50"/>
      <c r="G87" s="50"/>
      <c r="H87" s="50"/>
      <c r="I87" s="50"/>
      <c r="J87" s="50"/>
      <c r="K87" s="50"/>
      <c r="L87" s="50"/>
    </row>
    <row r="88" spans="1:12" s="51" customFormat="1">
      <c r="A88" s="56"/>
      <c r="F88" s="50"/>
      <c r="G88" s="50"/>
      <c r="H88" s="50"/>
      <c r="I88" s="50"/>
      <c r="J88" s="50"/>
      <c r="K88" s="50"/>
      <c r="L88" s="50"/>
    </row>
    <row r="89" spans="1:12" s="51" customFormat="1">
      <c r="A89" s="56"/>
      <c r="F89" s="50"/>
      <c r="G89" s="50"/>
      <c r="H89" s="50"/>
      <c r="I89" s="50"/>
      <c r="J89" s="50"/>
      <c r="K89" s="50"/>
      <c r="L89" s="50"/>
    </row>
    <row r="90" spans="1:12" s="51" customFormat="1">
      <c r="A90" s="56"/>
      <c r="F90" s="50"/>
      <c r="G90" s="50"/>
      <c r="H90" s="50"/>
      <c r="I90" s="50"/>
      <c r="J90" s="50"/>
      <c r="K90" s="50"/>
      <c r="L90" s="50"/>
    </row>
    <row r="91" spans="1:12" s="51" customFormat="1">
      <c r="A91" s="56"/>
      <c r="F91" s="50"/>
      <c r="G91" s="50"/>
      <c r="H91" s="50"/>
      <c r="I91" s="50"/>
      <c r="J91" s="50"/>
      <c r="K91" s="50"/>
      <c r="L91" s="50"/>
    </row>
    <row r="92" spans="1:12" s="51" customFormat="1">
      <c r="A92" s="56"/>
      <c r="F92" s="50"/>
      <c r="G92" s="50"/>
      <c r="H92" s="50"/>
      <c r="I92" s="50"/>
      <c r="J92" s="50"/>
      <c r="K92" s="50"/>
      <c r="L92" s="50"/>
    </row>
    <row r="93" spans="1:12" s="51" customFormat="1">
      <c r="A93" s="56"/>
      <c r="F93" s="50"/>
      <c r="G93" s="50"/>
      <c r="H93" s="50"/>
      <c r="I93" s="50"/>
      <c r="J93" s="50"/>
      <c r="K93" s="50"/>
      <c r="L93" s="50"/>
    </row>
    <row r="94" spans="1:12" s="51" customFormat="1">
      <c r="A94" s="56"/>
      <c r="F94" s="50"/>
      <c r="G94" s="50"/>
      <c r="H94" s="50"/>
      <c r="I94" s="50"/>
      <c r="J94" s="50"/>
      <c r="K94" s="50"/>
      <c r="L94" s="50"/>
    </row>
    <row r="95" spans="1:12" s="51" customFormat="1">
      <c r="A95" s="56"/>
      <c r="F95" s="50"/>
      <c r="G95" s="50"/>
      <c r="H95" s="50"/>
      <c r="I95" s="50"/>
      <c r="J95" s="50"/>
      <c r="K95" s="50"/>
      <c r="L95" s="50"/>
    </row>
    <row r="96" spans="1:12" s="51" customFormat="1">
      <c r="A96" s="56"/>
      <c r="F96" s="50"/>
      <c r="G96" s="50"/>
      <c r="H96" s="50"/>
      <c r="I96" s="50"/>
      <c r="J96" s="50"/>
      <c r="K96" s="50"/>
      <c r="L96" s="50"/>
    </row>
    <row r="97" spans="1:12" s="51" customFormat="1">
      <c r="A97" s="56"/>
      <c r="F97" s="50"/>
      <c r="G97" s="50"/>
      <c r="H97" s="50"/>
      <c r="I97" s="50"/>
      <c r="J97" s="50"/>
      <c r="K97" s="50"/>
      <c r="L97" s="50"/>
    </row>
    <row r="98" spans="1:12" s="51" customFormat="1">
      <c r="A98" s="56"/>
      <c r="F98" s="50"/>
      <c r="G98" s="50"/>
      <c r="H98" s="50"/>
      <c r="I98" s="50"/>
      <c r="J98" s="50"/>
      <c r="K98" s="50"/>
      <c r="L98" s="50"/>
    </row>
    <row r="99" spans="1:12" s="51" customFormat="1">
      <c r="A99" s="56"/>
      <c r="F99" s="50"/>
      <c r="G99" s="50"/>
      <c r="H99" s="50"/>
      <c r="I99" s="50"/>
      <c r="J99" s="50"/>
      <c r="K99" s="50"/>
      <c r="L99" s="50"/>
    </row>
    <row r="100" spans="1:12" s="51" customFormat="1">
      <c r="A100" s="56"/>
      <c r="F100" s="50"/>
      <c r="G100" s="50"/>
      <c r="H100" s="50"/>
      <c r="I100" s="50"/>
      <c r="J100" s="50"/>
      <c r="K100" s="50"/>
      <c r="L100" s="50"/>
    </row>
    <row r="101" spans="1:12" s="51" customFormat="1">
      <c r="A101" s="56"/>
      <c r="F101" s="50"/>
      <c r="G101" s="50"/>
      <c r="H101" s="50"/>
      <c r="I101" s="50"/>
      <c r="J101" s="50"/>
      <c r="K101" s="50"/>
      <c r="L101" s="50"/>
    </row>
    <row r="102" spans="1:12" s="51" customFormat="1">
      <c r="A102" s="56"/>
      <c r="F102" s="50"/>
      <c r="G102" s="50"/>
      <c r="H102" s="50"/>
      <c r="I102" s="50"/>
      <c r="J102" s="50"/>
      <c r="K102" s="50"/>
      <c r="L102" s="50"/>
    </row>
    <row r="103" spans="1:12" s="51" customFormat="1">
      <c r="A103" s="56"/>
      <c r="F103" s="50"/>
      <c r="G103" s="50"/>
      <c r="H103" s="50"/>
      <c r="I103" s="50"/>
      <c r="J103" s="50"/>
      <c r="K103" s="50"/>
      <c r="L103" s="50"/>
    </row>
    <row r="104" spans="1:12" s="51" customFormat="1">
      <c r="A104" s="56"/>
      <c r="F104" s="50"/>
      <c r="G104" s="50"/>
      <c r="H104" s="50"/>
      <c r="I104" s="50"/>
      <c r="J104" s="50"/>
      <c r="K104" s="50"/>
      <c r="L104" s="50"/>
    </row>
    <row r="105" spans="1:12" s="51" customFormat="1">
      <c r="A105" s="56"/>
      <c r="F105" s="50"/>
      <c r="G105" s="50"/>
      <c r="H105" s="50"/>
      <c r="I105" s="50"/>
      <c r="J105" s="50"/>
      <c r="K105" s="50"/>
      <c r="L105" s="50"/>
    </row>
    <row r="106" spans="1:12" s="51" customFormat="1">
      <c r="A106" s="56"/>
      <c r="F106" s="50"/>
      <c r="G106" s="50"/>
      <c r="H106" s="50"/>
      <c r="I106" s="50"/>
      <c r="J106" s="50"/>
      <c r="K106" s="50"/>
      <c r="L106" s="50"/>
    </row>
    <row r="107" spans="1:12" s="51" customFormat="1">
      <c r="A107" s="56"/>
      <c r="F107" s="50"/>
      <c r="G107" s="50"/>
      <c r="H107" s="50"/>
      <c r="I107" s="50"/>
      <c r="J107" s="50"/>
      <c r="K107" s="50"/>
      <c r="L107" s="50"/>
    </row>
    <row r="108" spans="1:12" s="51" customFormat="1">
      <c r="A108" s="56"/>
      <c r="F108" s="50"/>
      <c r="G108" s="50"/>
      <c r="H108" s="50"/>
      <c r="I108" s="50"/>
      <c r="J108" s="50"/>
      <c r="K108" s="50"/>
      <c r="L108" s="50"/>
    </row>
    <row r="109" spans="1:12" s="51" customFormat="1">
      <c r="A109" s="56"/>
      <c r="F109" s="50"/>
      <c r="G109" s="50"/>
      <c r="H109" s="50"/>
      <c r="I109" s="50"/>
      <c r="J109" s="50"/>
      <c r="K109" s="50"/>
      <c r="L109" s="50"/>
    </row>
    <row r="110" spans="1:12" s="51" customFormat="1">
      <c r="A110" s="56"/>
      <c r="F110" s="50"/>
      <c r="G110" s="50"/>
      <c r="H110" s="50"/>
      <c r="I110" s="50"/>
      <c r="J110" s="50"/>
      <c r="K110" s="50"/>
      <c r="L110" s="50"/>
    </row>
    <row r="111" spans="1:12" s="51" customFormat="1">
      <c r="A111" s="56"/>
      <c r="F111" s="50"/>
      <c r="G111" s="50"/>
      <c r="H111" s="50"/>
      <c r="I111" s="50"/>
      <c r="J111" s="50"/>
      <c r="K111" s="50"/>
      <c r="L111" s="50"/>
    </row>
    <row r="112" spans="1:12" s="51" customFormat="1">
      <c r="A112" s="56"/>
      <c r="F112" s="50"/>
      <c r="G112" s="50"/>
      <c r="H112" s="50"/>
      <c r="I112" s="50"/>
      <c r="J112" s="50"/>
      <c r="K112" s="50"/>
      <c r="L112" s="50"/>
    </row>
    <row r="113" spans="1:12" s="51" customFormat="1">
      <c r="A113" s="56"/>
      <c r="F113" s="50"/>
      <c r="G113" s="50"/>
      <c r="H113" s="50"/>
      <c r="I113" s="50"/>
      <c r="J113" s="50"/>
      <c r="K113" s="50"/>
      <c r="L113" s="50"/>
    </row>
    <row r="114" spans="1:12" s="51" customFormat="1">
      <c r="A114" s="56"/>
      <c r="F114" s="50"/>
      <c r="G114" s="50"/>
      <c r="H114" s="50"/>
      <c r="I114" s="50"/>
      <c r="J114" s="50"/>
      <c r="K114" s="50"/>
      <c r="L114" s="50"/>
    </row>
    <row r="115" spans="1:12" s="51" customFormat="1">
      <c r="A115" s="56"/>
      <c r="F115" s="50"/>
      <c r="G115" s="50"/>
      <c r="H115" s="50"/>
      <c r="I115" s="50"/>
      <c r="J115" s="50"/>
      <c r="K115" s="50"/>
      <c r="L115" s="50"/>
    </row>
    <row r="116" spans="1:12" s="51" customFormat="1">
      <c r="A116" s="56"/>
      <c r="F116" s="50"/>
      <c r="G116" s="50"/>
      <c r="H116" s="50"/>
      <c r="I116" s="50"/>
      <c r="J116" s="50"/>
      <c r="K116" s="50"/>
      <c r="L116" s="50"/>
    </row>
    <row r="117" spans="1:12" s="51" customFormat="1">
      <c r="A117" s="56"/>
      <c r="F117" s="50"/>
      <c r="G117" s="50"/>
      <c r="H117" s="50"/>
      <c r="I117" s="50"/>
      <c r="J117" s="50"/>
      <c r="K117" s="50"/>
      <c r="L117" s="50"/>
    </row>
    <row r="118" spans="1:12" s="51" customFormat="1">
      <c r="A118" s="56"/>
      <c r="F118" s="50"/>
      <c r="G118" s="50"/>
      <c r="H118" s="50"/>
      <c r="I118" s="50"/>
      <c r="J118" s="50"/>
      <c r="K118" s="50"/>
      <c r="L118" s="50"/>
    </row>
    <row r="119" spans="1:12" s="51" customFormat="1">
      <c r="A119" s="56"/>
      <c r="F119" s="50"/>
      <c r="G119" s="50"/>
      <c r="H119" s="50"/>
      <c r="I119" s="50"/>
      <c r="J119" s="50"/>
      <c r="K119" s="50"/>
      <c r="L119" s="50"/>
    </row>
    <row r="120" spans="1:12" s="51" customFormat="1">
      <c r="A120" s="56"/>
      <c r="F120" s="50"/>
      <c r="G120" s="50"/>
      <c r="H120" s="50"/>
      <c r="I120" s="50"/>
      <c r="J120" s="50"/>
      <c r="K120" s="50"/>
      <c r="L120" s="50"/>
    </row>
    <row r="121" spans="1:12" s="51" customFormat="1">
      <c r="A121" s="56"/>
      <c r="F121" s="50"/>
      <c r="G121" s="50"/>
      <c r="H121" s="50"/>
      <c r="I121" s="50"/>
      <c r="J121" s="50"/>
      <c r="K121" s="50"/>
      <c r="L121" s="50"/>
    </row>
    <row r="122" spans="1:12" s="51" customFormat="1">
      <c r="A122" s="56"/>
      <c r="F122" s="50"/>
      <c r="G122" s="50"/>
      <c r="H122" s="50"/>
      <c r="I122" s="50"/>
      <c r="J122" s="50"/>
      <c r="K122" s="50"/>
      <c r="L122" s="50"/>
    </row>
    <row r="123" spans="1:12" s="51" customFormat="1">
      <c r="A123" s="56"/>
      <c r="F123" s="50"/>
      <c r="G123" s="50"/>
      <c r="H123" s="50"/>
      <c r="I123" s="50"/>
      <c r="J123" s="50"/>
      <c r="K123" s="50"/>
      <c r="L123" s="50"/>
    </row>
    <row r="124" spans="1:12" s="51" customFormat="1">
      <c r="A124" s="56"/>
      <c r="F124" s="50"/>
      <c r="G124" s="50"/>
      <c r="H124" s="50"/>
      <c r="I124" s="50"/>
      <c r="J124" s="50"/>
      <c r="K124" s="50"/>
      <c r="L124" s="50"/>
    </row>
    <row r="125" spans="1:12" s="51" customFormat="1">
      <c r="A125" s="56"/>
      <c r="F125" s="50"/>
      <c r="G125" s="50"/>
      <c r="H125" s="50"/>
      <c r="I125" s="50"/>
      <c r="J125" s="50"/>
      <c r="K125" s="50"/>
      <c r="L125" s="50"/>
    </row>
    <row r="126" spans="1:12" s="51" customFormat="1">
      <c r="A126" s="56"/>
      <c r="F126" s="50"/>
      <c r="G126" s="50"/>
      <c r="H126" s="50"/>
      <c r="I126" s="50"/>
      <c r="J126" s="50"/>
      <c r="K126" s="50"/>
      <c r="L126" s="50"/>
    </row>
    <row r="127" spans="1:12" s="51" customFormat="1">
      <c r="A127" s="56"/>
      <c r="F127" s="50"/>
      <c r="G127" s="50"/>
      <c r="H127" s="50"/>
      <c r="I127" s="50"/>
      <c r="J127" s="50"/>
      <c r="K127" s="50"/>
      <c r="L127" s="50"/>
    </row>
    <row r="128" spans="1:12" s="51" customFormat="1">
      <c r="A128" s="56"/>
      <c r="F128" s="50"/>
      <c r="G128" s="50"/>
      <c r="H128" s="50"/>
      <c r="I128" s="50"/>
      <c r="J128" s="50"/>
      <c r="K128" s="50"/>
      <c r="L128" s="50"/>
    </row>
    <row r="129" spans="1:12" s="51" customFormat="1">
      <c r="A129" s="56"/>
      <c r="F129" s="50"/>
      <c r="G129" s="50"/>
      <c r="H129" s="50"/>
      <c r="I129" s="50"/>
      <c r="J129" s="50"/>
      <c r="K129" s="50"/>
      <c r="L129" s="50"/>
    </row>
    <row r="130" spans="1:12" s="51" customFormat="1">
      <c r="A130" s="56"/>
      <c r="F130" s="50"/>
      <c r="G130" s="50"/>
      <c r="H130" s="50"/>
      <c r="I130" s="50"/>
      <c r="J130" s="50"/>
      <c r="K130" s="50"/>
      <c r="L130" s="50"/>
    </row>
    <row r="131" spans="1:12" s="51" customFormat="1">
      <c r="A131" s="56"/>
      <c r="F131" s="50"/>
      <c r="G131" s="50"/>
      <c r="H131" s="50"/>
      <c r="I131" s="50"/>
      <c r="J131" s="50"/>
      <c r="K131" s="50"/>
      <c r="L131" s="50"/>
    </row>
    <row r="132" spans="1:12" s="51" customFormat="1">
      <c r="A132" s="56"/>
      <c r="F132" s="50"/>
      <c r="G132" s="50"/>
      <c r="H132" s="50"/>
      <c r="I132" s="50"/>
      <c r="J132" s="50"/>
      <c r="K132" s="50"/>
      <c r="L132" s="50"/>
    </row>
    <row r="133" spans="1:12" s="51" customFormat="1">
      <c r="A133" s="56"/>
      <c r="F133" s="50"/>
      <c r="G133" s="50"/>
      <c r="H133" s="50"/>
      <c r="I133" s="50"/>
      <c r="J133" s="50"/>
      <c r="K133" s="50"/>
      <c r="L133" s="50"/>
    </row>
    <row r="134" spans="1:12" s="51" customFormat="1">
      <c r="A134" s="56"/>
      <c r="F134" s="50"/>
      <c r="G134" s="50"/>
      <c r="H134" s="50"/>
      <c r="I134" s="50"/>
      <c r="J134" s="50"/>
      <c r="K134" s="50"/>
      <c r="L134" s="50"/>
    </row>
    <row r="135" spans="1:12" s="51" customFormat="1">
      <c r="A135" s="56"/>
      <c r="F135" s="50"/>
      <c r="G135" s="50"/>
      <c r="H135" s="50"/>
      <c r="I135" s="50"/>
      <c r="J135" s="50"/>
      <c r="K135" s="50"/>
      <c r="L135" s="50"/>
    </row>
    <row r="136" spans="1:12" s="51" customFormat="1">
      <c r="A136" s="56"/>
      <c r="F136" s="50"/>
      <c r="G136" s="50"/>
      <c r="H136" s="50"/>
      <c r="I136" s="50"/>
      <c r="J136" s="50"/>
      <c r="K136" s="50"/>
      <c r="L136" s="50"/>
    </row>
    <row r="137" spans="1:12" s="51" customFormat="1">
      <c r="A137" s="56"/>
      <c r="F137" s="50"/>
      <c r="G137" s="50"/>
      <c r="H137" s="50"/>
      <c r="I137" s="50"/>
      <c r="J137" s="50"/>
      <c r="K137" s="50"/>
      <c r="L137" s="50"/>
    </row>
    <row r="138" spans="1:12" s="51" customFormat="1">
      <c r="A138" s="56"/>
      <c r="F138" s="50"/>
      <c r="G138" s="50"/>
      <c r="H138" s="50"/>
      <c r="I138" s="50"/>
      <c r="J138" s="50"/>
      <c r="K138" s="50"/>
      <c r="L138" s="50"/>
    </row>
    <row r="139" spans="1:12" s="51" customFormat="1">
      <c r="A139" s="56"/>
      <c r="F139" s="50"/>
      <c r="G139" s="50"/>
      <c r="H139" s="50"/>
      <c r="I139" s="50"/>
      <c r="J139" s="50"/>
      <c r="K139" s="50"/>
      <c r="L139" s="50"/>
    </row>
    <row r="140" spans="1:12" s="51" customFormat="1">
      <c r="A140" s="56"/>
      <c r="F140" s="50"/>
      <c r="G140" s="50"/>
      <c r="H140" s="50"/>
      <c r="I140" s="50"/>
      <c r="J140" s="50"/>
      <c r="K140" s="50"/>
      <c r="L140" s="50"/>
    </row>
    <row r="141" spans="1:12" s="51" customFormat="1">
      <c r="A141" s="56"/>
      <c r="F141" s="50"/>
      <c r="G141" s="50"/>
      <c r="H141" s="50"/>
      <c r="I141" s="50"/>
      <c r="J141" s="50"/>
      <c r="K141" s="50"/>
      <c r="L141" s="50"/>
    </row>
    <row r="142" spans="1:12" s="51" customFormat="1">
      <c r="A142" s="56"/>
      <c r="F142" s="50"/>
      <c r="G142" s="50"/>
      <c r="H142" s="50"/>
      <c r="I142" s="50"/>
      <c r="J142" s="50"/>
      <c r="K142" s="50"/>
      <c r="L142" s="50"/>
    </row>
    <row r="143" spans="1:12" s="51" customFormat="1">
      <c r="A143" s="56"/>
      <c r="F143" s="50"/>
      <c r="G143" s="50"/>
      <c r="H143" s="50"/>
      <c r="I143" s="50"/>
      <c r="J143" s="50"/>
      <c r="K143" s="50"/>
      <c r="L143" s="50"/>
    </row>
    <row r="144" spans="1:12" s="51" customFormat="1">
      <c r="A144" s="56"/>
      <c r="F144" s="50"/>
      <c r="G144" s="50"/>
      <c r="H144" s="50"/>
      <c r="I144" s="50"/>
      <c r="J144" s="50"/>
      <c r="K144" s="50"/>
      <c r="L144" s="50"/>
    </row>
    <row r="145" spans="1:12" s="51" customFormat="1">
      <c r="A145" s="56"/>
      <c r="F145" s="50"/>
      <c r="G145" s="50"/>
      <c r="H145" s="50"/>
      <c r="I145" s="50"/>
      <c r="J145" s="50"/>
      <c r="K145" s="50"/>
      <c r="L145" s="50"/>
    </row>
    <row r="146" spans="1:12" s="51" customFormat="1">
      <c r="A146" s="56"/>
      <c r="F146" s="50"/>
      <c r="G146" s="50"/>
      <c r="H146" s="50"/>
      <c r="I146" s="50"/>
      <c r="J146" s="50"/>
      <c r="K146" s="50"/>
      <c r="L146" s="50"/>
    </row>
    <row r="147" spans="1:12" s="51" customFormat="1">
      <c r="A147" s="56"/>
      <c r="F147" s="50"/>
      <c r="G147" s="50"/>
      <c r="H147" s="50"/>
      <c r="I147" s="50"/>
      <c r="J147" s="50"/>
      <c r="K147" s="50"/>
      <c r="L147" s="50"/>
    </row>
    <row r="148" spans="1:12" s="51" customFormat="1">
      <c r="A148" s="56"/>
      <c r="F148" s="50"/>
      <c r="G148" s="50"/>
      <c r="H148" s="50"/>
      <c r="I148" s="50"/>
      <c r="J148" s="50"/>
      <c r="K148" s="50"/>
      <c r="L148" s="50"/>
    </row>
    <row r="149" spans="1:12" s="51" customFormat="1">
      <c r="A149" s="56"/>
      <c r="F149" s="50"/>
      <c r="G149" s="50"/>
      <c r="H149" s="50"/>
      <c r="I149" s="50"/>
      <c r="J149" s="50"/>
      <c r="K149" s="50"/>
      <c r="L149" s="50"/>
    </row>
    <row r="150" spans="1:12" s="51" customFormat="1">
      <c r="A150" s="56"/>
      <c r="F150" s="50"/>
      <c r="G150" s="50"/>
      <c r="H150" s="50"/>
      <c r="I150" s="50"/>
      <c r="J150" s="50"/>
      <c r="K150" s="50"/>
      <c r="L150" s="50"/>
    </row>
    <row r="151" spans="1:12" s="51" customFormat="1">
      <c r="A151" s="56"/>
      <c r="F151" s="50"/>
      <c r="G151" s="50"/>
      <c r="H151" s="50"/>
      <c r="I151" s="50"/>
      <c r="J151" s="50"/>
      <c r="K151" s="50"/>
      <c r="L151" s="50"/>
    </row>
    <row r="152" spans="1:12" s="51" customFormat="1">
      <c r="A152" s="56"/>
      <c r="F152" s="50"/>
      <c r="G152" s="50"/>
      <c r="H152" s="50"/>
      <c r="I152" s="50"/>
      <c r="J152" s="50"/>
      <c r="K152" s="50"/>
      <c r="L152" s="50"/>
    </row>
    <row r="153" spans="1:12" s="51" customFormat="1">
      <c r="A153" s="56"/>
      <c r="F153" s="50"/>
      <c r="G153" s="50"/>
      <c r="H153" s="50"/>
      <c r="I153" s="50"/>
      <c r="J153" s="50"/>
      <c r="K153" s="50"/>
      <c r="L153" s="50"/>
    </row>
    <row r="154" spans="1:12" s="51" customFormat="1">
      <c r="A154" s="56"/>
      <c r="F154" s="50"/>
      <c r="G154" s="50"/>
      <c r="H154" s="50"/>
      <c r="I154" s="50"/>
      <c r="J154" s="50"/>
      <c r="K154" s="50"/>
      <c r="L154" s="50"/>
    </row>
    <row r="155" spans="1:12" s="51" customFormat="1">
      <c r="A155" s="56"/>
      <c r="F155" s="50"/>
      <c r="G155" s="50"/>
      <c r="H155" s="50"/>
      <c r="I155" s="50"/>
      <c r="J155" s="50"/>
      <c r="K155" s="50"/>
      <c r="L155" s="50"/>
    </row>
    <row r="156" spans="1:12" s="51" customFormat="1">
      <c r="A156" s="56"/>
      <c r="F156" s="50"/>
      <c r="G156" s="50"/>
      <c r="H156" s="50"/>
      <c r="I156" s="50"/>
      <c r="J156" s="50"/>
      <c r="K156" s="50"/>
      <c r="L156" s="50"/>
    </row>
    <row r="157" spans="1:12" s="51" customFormat="1">
      <c r="A157" s="56"/>
      <c r="F157" s="50"/>
      <c r="G157" s="50"/>
      <c r="H157" s="50"/>
      <c r="I157" s="50"/>
      <c r="J157" s="50"/>
      <c r="K157" s="50"/>
      <c r="L157" s="50"/>
    </row>
    <row r="158" spans="1:12" s="51" customFormat="1">
      <c r="A158" s="56"/>
      <c r="F158" s="50"/>
      <c r="G158" s="50"/>
      <c r="H158" s="50"/>
      <c r="I158" s="50"/>
      <c r="J158" s="50"/>
      <c r="K158" s="50"/>
      <c r="L158" s="50"/>
    </row>
    <row r="159" spans="1:12" s="51" customFormat="1">
      <c r="A159" s="56"/>
      <c r="F159" s="50"/>
      <c r="G159" s="50"/>
      <c r="H159" s="50"/>
      <c r="I159" s="50"/>
      <c r="J159" s="50"/>
      <c r="K159" s="50"/>
      <c r="L159" s="50"/>
    </row>
    <row r="160" spans="1:12" s="51" customFormat="1">
      <c r="A160" s="56"/>
      <c r="F160" s="50"/>
      <c r="G160" s="50"/>
      <c r="H160" s="50"/>
      <c r="I160" s="50"/>
      <c r="J160" s="50"/>
      <c r="K160" s="50"/>
      <c r="L160" s="50"/>
    </row>
    <row r="161" spans="1:12" s="51" customFormat="1">
      <c r="A161" s="56"/>
      <c r="F161" s="50"/>
      <c r="G161" s="50"/>
      <c r="H161" s="50"/>
      <c r="I161" s="50"/>
      <c r="J161" s="50"/>
      <c r="K161" s="50"/>
      <c r="L161" s="50"/>
    </row>
    <row r="162" spans="1:12" s="51" customFormat="1">
      <c r="A162" s="56"/>
      <c r="F162" s="50"/>
      <c r="G162" s="50"/>
      <c r="H162" s="50"/>
      <c r="I162" s="50"/>
      <c r="J162" s="50"/>
      <c r="K162" s="50"/>
      <c r="L162" s="50"/>
    </row>
    <row r="163" spans="1:12" s="51" customFormat="1">
      <c r="A163" s="56"/>
      <c r="F163" s="50"/>
      <c r="G163" s="50"/>
      <c r="H163" s="50"/>
      <c r="I163" s="50"/>
      <c r="J163" s="50"/>
      <c r="K163" s="50"/>
      <c r="L163" s="50"/>
    </row>
    <row r="164" spans="1:12" s="51" customFormat="1">
      <c r="A164" s="56"/>
      <c r="F164" s="50"/>
      <c r="G164" s="50"/>
      <c r="H164" s="50"/>
      <c r="I164" s="50"/>
      <c r="J164" s="50"/>
      <c r="K164" s="50"/>
      <c r="L164" s="50"/>
    </row>
    <row r="165" spans="1:12" s="51" customFormat="1">
      <c r="A165" s="56"/>
      <c r="F165" s="50"/>
      <c r="G165" s="50"/>
      <c r="H165" s="50"/>
      <c r="I165" s="50"/>
      <c r="J165" s="50"/>
      <c r="K165" s="50"/>
      <c r="L165" s="50"/>
    </row>
    <row r="166" spans="1:12" s="51" customFormat="1">
      <c r="A166" s="56"/>
      <c r="F166" s="50"/>
      <c r="G166" s="50"/>
      <c r="H166" s="50"/>
      <c r="I166" s="50"/>
      <c r="J166" s="50"/>
      <c r="K166" s="50"/>
      <c r="L166" s="50"/>
    </row>
    <row r="167" spans="1:12" s="51" customFormat="1">
      <c r="A167" s="56"/>
      <c r="F167" s="50"/>
      <c r="G167" s="50"/>
      <c r="H167" s="50"/>
      <c r="I167" s="50"/>
      <c r="J167" s="50"/>
      <c r="K167" s="50"/>
      <c r="L167" s="50"/>
    </row>
    <row r="168" spans="1:12" s="51" customFormat="1">
      <c r="A168" s="56"/>
      <c r="F168" s="50"/>
      <c r="G168" s="50"/>
      <c r="H168" s="50"/>
      <c r="I168" s="50"/>
      <c r="J168" s="50"/>
      <c r="K168" s="50"/>
      <c r="L168" s="50"/>
    </row>
    <row r="169" spans="1:12" s="51" customFormat="1">
      <c r="A169" s="56"/>
      <c r="F169" s="50"/>
      <c r="G169" s="50"/>
      <c r="H169" s="50"/>
      <c r="I169" s="50"/>
      <c r="J169" s="50"/>
      <c r="K169" s="50"/>
      <c r="L169" s="50"/>
    </row>
    <row r="170" spans="1:12" s="51" customFormat="1">
      <c r="A170" s="56"/>
      <c r="F170" s="50"/>
      <c r="G170" s="50"/>
      <c r="H170" s="50"/>
      <c r="I170" s="50"/>
      <c r="J170" s="50"/>
      <c r="K170" s="50"/>
      <c r="L170" s="50"/>
    </row>
    <row r="171" spans="1:12" s="51" customFormat="1">
      <c r="A171" s="56"/>
      <c r="F171" s="50"/>
      <c r="G171" s="50"/>
      <c r="H171" s="50"/>
      <c r="I171" s="50"/>
      <c r="J171" s="50"/>
      <c r="K171" s="50"/>
      <c r="L171" s="50"/>
    </row>
    <row r="172" spans="1:12" s="51" customFormat="1">
      <c r="A172" s="56"/>
      <c r="F172" s="50"/>
      <c r="G172" s="50"/>
      <c r="H172" s="50"/>
      <c r="I172" s="50"/>
      <c r="J172" s="50"/>
      <c r="K172" s="50"/>
      <c r="L172" s="50"/>
    </row>
    <row r="173" spans="1:12" s="51" customFormat="1">
      <c r="A173" s="56"/>
      <c r="F173" s="50"/>
      <c r="G173" s="50"/>
      <c r="H173" s="50"/>
      <c r="I173" s="50"/>
      <c r="J173" s="50"/>
      <c r="K173" s="50"/>
      <c r="L173" s="50"/>
    </row>
    <row r="174" spans="1:12" s="51" customFormat="1">
      <c r="A174" s="56"/>
      <c r="F174" s="50"/>
      <c r="G174" s="50"/>
      <c r="H174" s="50"/>
      <c r="I174" s="50"/>
      <c r="J174" s="50"/>
      <c r="K174" s="50"/>
      <c r="L174" s="50"/>
    </row>
    <row r="175" spans="1:12" s="51" customFormat="1">
      <c r="A175" s="56"/>
      <c r="F175" s="50"/>
      <c r="G175" s="50"/>
      <c r="H175" s="50"/>
      <c r="I175" s="50"/>
      <c r="J175" s="50"/>
      <c r="K175" s="50"/>
      <c r="L175" s="50"/>
    </row>
    <row r="176" spans="1:12" s="51" customFormat="1">
      <c r="A176" s="56"/>
      <c r="F176" s="50"/>
      <c r="G176" s="50"/>
      <c r="H176" s="50"/>
      <c r="I176" s="50"/>
      <c r="J176" s="50"/>
      <c r="K176" s="50"/>
      <c r="L176" s="50"/>
    </row>
    <row r="177" spans="1:12" s="51" customFormat="1">
      <c r="A177" s="56"/>
      <c r="F177" s="50"/>
      <c r="G177" s="50"/>
      <c r="H177" s="50"/>
      <c r="I177" s="50"/>
      <c r="J177" s="50"/>
      <c r="K177" s="50"/>
      <c r="L177" s="50"/>
    </row>
    <row r="178" spans="1:12" s="51" customFormat="1">
      <c r="A178" s="56"/>
      <c r="F178" s="50"/>
      <c r="G178" s="50"/>
      <c r="H178" s="50"/>
      <c r="I178" s="50"/>
      <c r="J178" s="50"/>
      <c r="K178" s="50"/>
      <c r="L178" s="50"/>
    </row>
    <row r="179" spans="1:12" s="51" customFormat="1">
      <c r="A179" s="56"/>
      <c r="F179" s="50"/>
      <c r="G179" s="50"/>
      <c r="H179" s="50"/>
      <c r="I179" s="50"/>
      <c r="J179" s="50"/>
      <c r="K179" s="50"/>
      <c r="L179" s="50"/>
    </row>
    <row r="180" spans="1:12" s="51" customFormat="1">
      <c r="A180" s="56"/>
      <c r="F180" s="50"/>
      <c r="G180" s="50"/>
      <c r="H180" s="50"/>
      <c r="I180" s="50"/>
      <c r="J180" s="50"/>
      <c r="K180" s="50"/>
      <c r="L180" s="50"/>
    </row>
    <row r="181" spans="1:12" s="51" customFormat="1">
      <c r="A181" s="56"/>
      <c r="F181" s="50"/>
      <c r="G181" s="50"/>
      <c r="H181" s="50"/>
      <c r="I181" s="50"/>
      <c r="J181" s="50"/>
      <c r="K181" s="50"/>
      <c r="L181" s="50"/>
    </row>
    <row r="182" spans="1:12" s="51" customFormat="1">
      <c r="A182" s="56"/>
      <c r="F182" s="50"/>
      <c r="G182" s="50"/>
      <c r="H182" s="50"/>
      <c r="I182" s="50"/>
      <c r="J182" s="50"/>
      <c r="K182" s="50"/>
      <c r="L182" s="50"/>
    </row>
    <row r="183" spans="1:12" s="51" customFormat="1">
      <c r="A183" s="56"/>
      <c r="F183" s="50"/>
      <c r="G183" s="50"/>
      <c r="H183" s="50"/>
      <c r="I183" s="50"/>
      <c r="J183" s="50"/>
      <c r="K183" s="50"/>
      <c r="L183" s="50"/>
    </row>
    <row r="184" spans="1:12" s="51" customFormat="1">
      <c r="A184" s="56"/>
      <c r="F184" s="50"/>
      <c r="G184" s="50"/>
      <c r="H184" s="50"/>
      <c r="I184" s="50"/>
      <c r="J184" s="50"/>
      <c r="K184" s="50"/>
      <c r="L184" s="50"/>
    </row>
    <row r="185" spans="1:12" s="51" customFormat="1">
      <c r="A185" s="56"/>
      <c r="F185" s="50"/>
      <c r="G185" s="50"/>
      <c r="H185" s="50"/>
      <c r="I185" s="50"/>
      <c r="J185" s="50"/>
      <c r="K185" s="50"/>
      <c r="L185" s="50"/>
    </row>
    <row r="186" spans="1:12" s="51" customFormat="1">
      <c r="A186" s="56"/>
      <c r="F186" s="50"/>
      <c r="G186" s="50"/>
      <c r="H186" s="50"/>
      <c r="I186" s="50"/>
      <c r="J186" s="50"/>
      <c r="K186" s="50"/>
      <c r="L186" s="50"/>
    </row>
    <row r="187" spans="1:12" s="51" customFormat="1">
      <c r="A187" s="56"/>
      <c r="F187" s="50"/>
      <c r="G187" s="50"/>
      <c r="H187" s="50"/>
      <c r="I187" s="50"/>
      <c r="J187" s="50"/>
      <c r="K187" s="50"/>
      <c r="L187" s="50"/>
    </row>
    <row r="188" spans="1:12" s="51" customFormat="1">
      <c r="A188" s="56"/>
      <c r="F188" s="50"/>
      <c r="G188" s="50"/>
      <c r="H188" s="50"/>
      <c r="I188" s="50"/>
      <c r="J188" s="50"/>
      <c r="K188" s="50"/>
      <c r="L188" s="50"/>
    </row>
    <row r="189" spans="1:12" s="51" customFormat="1">
      <c r="A189" s="56"/>
      <c r="F189" s="50"/>
      <c r="G189" s="50"/>
      <c r="H189" s="50"/>
      <c r="I189" s="50"/>
      <c r="J189" s="50"/>
      <c r="K189" s="50"/>
      <c r="L189" s="50"/>
    </row>
    <row r="190" spans="1:12" s="51" customFormat="1">
      <c r="A190" s="56"/>
      <c r="F190" s="50"/>
      <c r="G190" s="50"/>
      <c r="H190" s="50"/>
      <c r="I190" s="50"/>
      <c r="J190" s="50"/>
      <c r="K190" s="50"/>
      <c r="L190" s="50"/>
    </row>
    <row r="191" spans="1:12" s="51" customFormat="1">
      <c r="A191" s="56"/>
      <c r="F191" s="50"/>
      <c r="G191" s="50"/>
      <c r="H191" s="50"/>
      <c r="I191" s="50"/>
      <c r="J191" s="50"/>
      <c r="K191" s="50"/>
      <c r="L191" s="50"/>
    </row>
    <row r="192" spans="1:12" s="51" customFormat="1">
      <c r="A192" s="56"/>
      <c r="F192" s="50"/>
      <c r="G192" s="50"/>
      <c r="H192" s="50"/>
      <c r="I192" s="50"/>
      <c r="J192" s="50"/>
      <c r="K192" s="50"/>
      <c r="L192" s="50"/>
    </row>
    <row r="193" spans="1:12" s="51" customFormat="1">
      <c r="A193" s="56"/>
      <c r="F193" s="50"/>
      <c r="G193" s="50"/>
      <c r="H193" s="50"/>
      <c r="I193" s="50"/>
      <c r="J193" s="50"/>
      <c r="K193" s="50"/>
      <c r="L193" s="50"/>
    </row>
    <row r="194" spans="1:12" s="51" customFormat="1">
      <c r="A194" s="56"/>
      <c r="F194" s="50"/>
      <c r="G194" s="50"/>
      <c r="H194" s="50"/>
      <c r="I194" s="50"/>
      <c r="J194" s="50"/>
      <c r="K194" s="50"/>
      <c r="L194" s="50"/>
    </row>
    <row r="195" spans="1:12" s="51" customFormat="1">
      <c r="A195" s="56"/>
      <c r="F195" s="50"/>
      <c r="G195" s="50"/>
      <c r="H195" s="50"/>
      <c r="I195" s="50"/>
      <c r="J195" s="50"/>
      <c r="K195" s="50"/>
      <c r="L195" s="50"/>
    </row>
    <row r="196" spans="1:12" s="51" customFormat="1">
      <c r="A196" s="56"/>
      <c r="F196" s="50"/>
      <c r="G196" s="50"/>
      <c r="H196" s="50"/>
      <c r="I196" s="50"/>
      <c r="J196" s="50"/>
      <c r="K196" s="50"/>
      <c r="L196" s="50"/>
    </row>
    <row r="197" spans="1:12" s="51" customFormat="1">
      <c r="A197" s="56"/>
      <c r="F197" s="50"/>
      <c r="G197" s="50"/>
      <c r="H197" s="50"/>
      <c r="I197" s="50"/>
      <c r="J197" s="50"/>
      <c r="K197" s="50"/>
      <c r="L197" s="50"/>
    </row>
  </sheetData>
  <mergeCells count="14">
    <mergeCell ref="C47:F47"/>
    <mergeCell ref="H47:J47"/>
    <mergeCell ref="A7:J7"/>
    <mergeCell ref="A18:J18"/>
    <mergeCell ref="C46:F46"/>
    <mergeCell ref="H46:J46"/>
    <mergeCell ref="A2:J2"/>
    <mergeCell ref="A4:A5"/>
    <mergeCell ref="B4:B5"/>
    <mergeCell ref="C4:C5"/>
    <mergeCell ref="D4:D5"/>
    <mergeCell ref="E4:E5"/>
    <mergeCell ref="F4:F5"/>
    <mergeCell ref="G4:J4"/>
  </mergeCells>
  <phoneticPr fontId="4" type="noConversion"/>
  <pageMargins left="0.59055118110236227" right="0.59055118110236227" top="0.98425196850393704" bottom="0.59055118110236227" header="0" footer="0"/>
  <pageSetup paperSize="9" scale="57" fitToHeight="2" orientation="landscape" verticalDpi="300" r:id="rId1"/>
  <headerFooter alignWithMargins="0"/>
  <ignoredErrors>
    <ignoredError sqref="F9 F19 F36 F40 F43 F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9"/>
  <sheetViews>
    <sheetView view="pageBreakPreview" zoomScale="60" workbookViewId="0">
      <selection activeCell="N11" sqref="N11"/>
    </sheetView>
  </sheetViews>
  <sheetFormatPr defaultRowHeight="18.75"/>
  <cols>
    <col min="1" max="1" width="51.5703125" style="3" customWidth="1"/>
    <col min="2" max="2" width="12" style="122" customWidth="1"/>
    <col min="3" max="3" width="16.140625" style="122" customWidth="1"/>
    <col min="4" max="4" width="16.7109375" style="122" customWidth="1"/>
    <col min="5" max="5" width="16.140625" style="122" customWidth="1"/>
    <col min="6" max="6" width="16" style="122" customWidth="1"/>
    <col min="7" max="7" width="16.28515625" style="3" customWidth="1"/>
    <col min="8" max="8" width="16.85546875" style="3" customWidth="1"/>
    <col min="9" max="9" width="16.140625" style="3" customWidth="1"/>
    <col min="10" max="10" width="16.42578125" style="3" customWidth="1"/>
    <col min="11" max="16384" width="9.140625" style="3"/>
  </cols>
  <sheetData>
    <row r="2" spans="1:10" ht="20.25">
      <c r="A2" s="562" t="s">
        <v>425</v>
      </c>
      <c r="B2" s="562"/>
      <c r="C2" s="562"/>
      <c r="D2" s="562"/>
      <c r="E2" s="562"/>
      <c r="F2" s="562"/>
      <c r="G2" s="562"/>
      <c r="H2" s="562"/>
    </row>
    <row r="3" spans="1:10">
      <c r="A3" s="118"/>
      <c r="B3" s="86"/>
      <c r="C3" s="118"/>
      <c r="D3" s="118"/>
      <c r="E3" s="118"/>
      <c r="F3" s="86"/>
      <c r="G3" s="118"/>
      <c r="H3" s="118"/>
      <c r="J3" s="3" t="s">
        <v>401</v>
      </c>
    </row>
    <row r="4" spans="1:10" ht="41.25" customHeight="1">
      <c r="A4" s="563" t="s">
        <v>164</v>
      </c>
      <c r="B4" s="565" t="s">
        <v>17</v>
      </c>
      <c r="C4" s="567" t="s">
        <v>576</v>
      </c>
      <c r="D4" s="567" t="s">
        <v>577</v>
      </c>
      <c r="E4" s="569" t="s">
        <v>573</v>
      </c>
      <c r="F4" s="567" t="s">
        <v>578</v>
      </c>
      <c r="G4" s="571" t="s">
        <v>334</v>
      </c>
      <c r="H4" s="572"/>
      <c r="I4" s="572"/>
      <c r="J4" s="573"/>
    </row>
    <row r="5" spans="1:10" ht="54" customHeight="1">
      <c r="A5" s="564"/>
      <c r="B5" s="566"/>
      <c r="C5" s="568"/>
      <c r="D5" s="568"/>
      <c r="E5" s="570"/>
      <c r="F5" s="568"/>
      <c r="G5" s="117" t="s">
        <v>127</v>
      </c>
      <c r="H5" s="117" t="s">
        <v>128</v>
      </c>
      <c r="I5" s="117" t="s">
        <v>129</v>
      </c>
      <c r="J5" s="117" t="s">
        <v>63</v>
      </c>
    </row>
    <row r="6" spans="1:10" ht="23.25" customHeight="1">
      <c r="A6" s="87">
        <v>1</v>
      </c>
      <c r="B6" s="88">
        <v>2</v>
      </c>
      <c r="C6" s="88">
        <v>3</v>
      </c>
      <c r="D6" s="88">
        <v>4</v>
      </c>
      <c r="E6" s="88">
        <v>5</v>
      </c>
      <c r="F6" s="88">
        <v>6</v>
      </c>
      <c r="G6" s="88">
        <v>7</v>
      </c>
      <c r="H6" s="88">
        <v>8</v>
      </c>
      <c r="I6" s="125">
        <v>9</v>
      </c>
      <c r="J6" s="125">
        <v>10</v>
      </c>
    </row>
    <row r="7" spans="1:10" ht="23.25" customHeight="1">
      <c r="A7" s="579" t="s">
        <v>108</v>
      </c>
      <c r="B7" s="580"/>
      <c r="C7" s="580"/>
      <c r="D7" s="580"/>
      <c r="E7" s="580"/>
      <c r="F7" s="580"/>
      <c r="G7" s="580"/>
      <c r="H7" s="580"/>
      <c r="I7" s="580"/>
      <c r="J7" s="581"/>
    </row>
    <row r="8" spans="1:10" ht="36" customHeight="1">
      <c r="A8" s="126" t="s">
        <v>416</v>
      </c>
      <c r="B8" s="88">
        <v>2050</v>
      </c>
      <c r="C8" s="31">
        <f>SUM(C9:C9)</f>
        <v>0</v>
      </c>
      <c r="D8" s="31">
        <f>SUM(D9:D9)</f>
        <v>0</v>
      </c>
      <c r="E8" s="31">
        <f>SUM(E9:E9)</f>
        <v>0</v>
      </c>
      <c r="F8" s="31">
        <f>SUM(G8:J8)</f>
        <v>0</v>
      </c>
      <c r="G8" s="31">
        <f>SUM(G9:G9)</f>
        <v>0</v>
      </c>
      <c r="H8" s="31">
        <f>SUM(H9:H9)</f>
        <v>0</v>
      </c>
      <c r="I8" s="31">
        <f>SUM(I9:I9)</f>
        <v>0</v>
      </c>
      <c r="J8" s="31">
        <f>SUM(J9:J9)</f>
        <v>0</v>
      </c>
    </row>
    <row r="9" spans="1:10" ht="29.25" customHeight="1">
      <c r="A9" s="101"/>
      <c r="B9" s="88"/>
      <c r="C9" s="30"/>
      <c r="D9" s="30"/>
      <c r="E9" s="30"/>
      <c r="F9" s="30">
        <f t="shared" ref="F9:F24" si="0">SUM(G9:J9)</f>
        <v>0</v>
      </c>
      <c r="G9" s="30"/>
      <c r="H9" s="30"/>
      <c r="I9" s="108"/>
      <c r="J9" s="108"/>
    </row>
    <row r="10" spans="1:10" s="38" customFormat="1" ht="35.25" customHeight="1">
      <c r="A10" s="126" t="s">
        <v>417</v>
      </c>
      <c r="B10" s="104">
        <v>2060</v>
      </c>
      <c r="C10" s="31">
        <f>SUM(C11:C11)</f>
        <v>0</v>
      </c>
      <c r="D10" s="31">
        <f t="shared" ref="D10:E10" si="1">SUM(D11:D11)</f>
        <v>0</v>
      </c>
      <c r="E10" s="31">
        <f t="shared" si="1"/>
        <v>0</v>
      </c>
      <c r="F10" s="31">
        <f t="shared" si="0"/>
        <v>0</v>
      </c>
      <c r="G10" s="31">
        <f>SUM(G11:G11)</f>
        <v>0</v>
      </c>
      <c r="H10" s="31">
        <f t="shared" ref="H10:J10" si="2">SUM(H11:H11)</f>
        <v>0</v>
      </c>
      <c r="I10" s="31">
        <f t="shared" si="2"/>
        <v>0</v>
      </c>
      <c r="J10" s="31">
        <f t="shared" si="2"/>
        <v>0</v>
      </c>
    </row>
    <row r="11" spans="1:10" s="38" customFormat="1" ht="31.5" customHeight="1">
      <c r="A11" s="90"/>
      <c r="B11" s="104"/>
      <c r="C11" s="30"/>
      <c r="D11" s="30"/>
      <c r="E11" s="30"/>
      <c r="F11" s="30">
        <f t="shared" si="0"/>
        <v>0</v>
      </c>
      <c r="G11" s="30"/>
      <c r="H11" s="30"/>
      <c r="I11" s="109"/>
      <c r="J11" s="109"/>
    </row>
    <row r="12" spans="1:10" s="38" customFormat="1" ht="31.5" customHeight="1">
      <c r="A12" s="582" t="s">
        <v>367</v>
      </c>
      <c r="B12" s="583"/>
      <c r="C12" s="583"/>
      <c r="D12" s="583"/>
      <c r="E12" s="583"/>
      <c r="F12" s="583"/>
      <c r="G12" s="583"/>
      <c r="H12" s="583"/>
      <c r="I12" s="583"/>
      <c r="J12" s="584"/>
    </row>
    <row r="13" spans="1:10" s="38" customFormat="1" ht="72.75" customHeight="1">
      <c r="A13" s="114" t="s">
        <v>418</v>
      </c>
      <c r="B13" s="104"/>
      <c r="C13" s="31"/>
      <c r="D13" s="31"/>
      <c r="E13" s="31"/>
      <c r="F13" s="30"/>
      <c r="G13" s="31"/>
      <c r="H13" s="31"/>
      <c r="I13" s="31"/>
      <c r="J13" s="31"/>
    </row>
    <row r="14" spans="1:10" s="38" customFormat="1" ht="42.75" customHeight="1">
      <c r="A14" s="39" t="s">
        <v>419</v>
      </c>
      <c r="B14" s="104">
        <v>2117</v>
      </c>
      <c r="C14" s="31">
        <f>SUM(C15:C15)</f>
        <v>0</v>
      </c>
      <c r="D14" s="31">
        <f t="shared" ref="D14:J14" si="3">SUM(D15:D15)</f>
        <v>0</v>
      </c>
      <c r="E14" s="31">
        <f t="shared" si="3"/>
        <v>0</v>
      </c>
      <c r="F14" s="30">
        <f t="shared" si="0"/>
        <v>0</v>
      </c>
      <c r="G14" s="31">
        <f t="shared" si="3"/>
        <v>0</v>
      </c>
      <c r="H14" s="31">
        <f t="shared" si="3"/>
        <v>0</v>
      </c>
      <c r="I14" s="31">
        <f t="shared" si="3"/>
        <v>0</v>
      </c>
      <c r="J14" s="31">
        <f t="shared" si="3"/>
        <v>0</v>
      </c>
    </row>
    <row r="15" spans="1:10" s="38" customFormat="1" ht="30" customHeight="1">
      <c r="A15" s="116"/>
      <c r="B15" s="104"/>
      <c r="C15" s="31"/>
      <c r="D15" s="31"/>
      <c r="E15" s="31"/>
      <c r="F15" s="30">
        <f t="shared" si="0"/>
        <v>0</v>
      </c>
      <c r="G15" s="31"/>
      <c r="H15" s="31"/>
      <c r="I15" s="109"/>
      <c r="J15" s="109"/>
    </row>
    <row r="16" spans="1:10" s="38" customFormat="1" ht="65.25" customHeight="1">
      <c r="A16" s="127" t="s">
        <v>364</v>
      </c>
      <c r="B16" s="104"/>
      <c r="C16" s="31"/>
      <c r="D16" s="31"/>
      <c r="E16" s="31"/>
      <c r="F16" s="30"/>
      <c r="G16" s="31"/>
      <c r="H16" s="31"/>
      <c r="I16" s="31"/>
      <c r="J16" s="31"/>
    </row>
    <row r="17" spans="1:10" s="38" customFormat="1" ht="44.25" customHeight="1">
      <c r="A17" s="126" t="s">
        <v>419</v>
      </c>
      <c r="B17" s="104">
        <v>2128</v>
      </c>
      <c r="C17" s="31">
        <f>SUM(C18:C18)</f>
        <v>0</v>
      </c>
      <c r="D17" s="31">
        <f t="shared" ref="D17:J17" si="4">SUM(D18:D18)</f>
        <v>0</v>
      </c>
      <c r="E17" s="31">
        <f t="shared" si="4"/>
        <v>0</v>
      </c>
      <c r="F17" s="30">
        <f t="shared" si="0"/>
        <v>0</v>
      </c>
      <c r="G17" s="31">
        <f t="shared" si="4"/>
        <v>0</v>
      </c>
      <c r="H17" s="31">
        <f t="shared" si="4"/>
        <v>0</v>
      </c>
      <c r="I17" s="31">
        <f t="shared" si="4"/>
        <v>0</v>
      </c>
      <c r="J17" s="31">
        <f t="shared" si="4"/>
        <v>0</v>
      </c>
    </row>
    <row r="18" spans="1:10" s="38" customFormat="1" ht="31.5" customHeight="1">
      <c r="A18" s="127"/>
      <c r="B18" s="104"/>
      <c r="C18" s="31"/>
      <c r="D18" s="31"/>
      <c r="E18" s="31"/>
      <c r="F18" s="30">
        <f t="shared" si="0"/>
        <v>0</v>
      </c>
      <c r="G18" s="31"/>
      <c r="H18" s="31"/>
      <c r="I18" s="31"/>
      <c r="J18" s="31"/>
    </row>
    <row r="19" spans="1:10" s="38" customFormat="1" ht="50.25" customHeight="1">
      <c r="A19" s="127" t="s">
        <v>365</v>
      </c>
      <c r="B19" s="104"/>
      <c r="C19" s="31"/>
      <c r="D19" s="31"/>
      <c r="E19" s="31"/>
      <c r="F19" s="30"/>
      <c r="G19" s="31"/>
      <c r="H19" s="31"/>
      <c r="I19" s="31"/>
      <c r="J19" s="31"/>
    </row>
    <row r="20" spans="1:10" s="38" customFormat="1" ht="46.5" customHeight="1">
      <c r="A20" s="126" t="s">
        <v>420</v>
      </c>
      <c r="B20" s="104">
        <v>2133</v>
      </c>
      <c r="C20" s="31">
        <f>SUM(C21:C21)</f>
        <v>0</v>
      </c>
      <c r="D20" s="31">
        <f t="shared" ref="D20:J20" si="5">SUM(D21:D21)</f>
        <v>0</v>
      </c>
      <c r="E20" s="31">
        <f t="shared" si="5"/>
        <v>0</v>
      </c>
      <c r="F20" s="30">
        <f t="shared" si="0"/>
        <v>0</v>
      </c>
      <c r="G20" s="31">
        <f t="shared" si="5"/>
        <v>0</v>
      </c>
      <c r="H20" s="31">
        <f t="shared" si="5"/>
        <v>0</v>
      </c>
      <c r="I20" s="31">
        <f t="shared" si="5"/>
        <v>0</v>
      </c>
      <c r="J20" s="31">
        <f t="shared" si="5"/>
        <v>0</v>
      </c>
    </row>
    <row r="21" spans="1:10" s="38" customFormat="1" ht="31.5" customHeight="1">
      <c r="A21" s="90"/>
      <c r="B21" s="104"/>
      <c r="C21" s="30"/>
      <c r="D21" s="30"/>
      <c r="E21" s="30"/>
      <c r="F21" s="30">
        <f t="shared" si="0"/>
        <v>0</v>
      </c>
      <c r="G21" s="30"/>
      <c r="H21" s="30"/>
      <c r="I21" s="109"/>
      <c r="J21" s="109"/>
    </row>
    <row r="22" spans="1:10" s="38" customFormat="1" ht="45" customHeight="1">
      <c r="A22" s="102" t="s">
        <v>421</v>
      </c>
      <c r="B22" s="104"/>
      <c r="C22" s="31"/>
      <c r="D22" s="31"/>
      <c r="E22" s="31"/>
      <c r="F22" s="30"/>
      <c r="G22" s="31"/>
      <c r="H22" s="31"/>
      <c r="I22" s="31"/>
      <c r="J22" s="31"/>
    </row>
    <row r="23" spans="1:10" s="38" customFormat="1" ht="41.25" customHeight="1">
      <c r="A23" s="115" t="s">
        <v>422</v>
      </c>
      <c r="B23" s="104">
        <v>2142</v>
      </c>
      <c r="C23" s="31">
        <f>SUM(C24:C24)</f>
        <v>0</v>
      </c>
      <c r="D23" s="31">
        <f t="shared" ref="D23:J23" si="6">SUM(D24:D24)</f>
        <v>0</v>
      </c>
      <c r="E23" s="31">
        <f t="shared" si="6"/>
        <v>0</v>
      </c>
      <c r="F23" s="30">
        <f t="shared" si="0"/>
        <v>0</v>
      </c>
      <c r="G23" s="31">
        <f t="shared" si="6"/>
        <v>0</v>
      </c>
      <c r="H23" s="31">
        <f t="shared" si="6"/>
        <v>0</v>
      </c>
      <c r="I23" s="31">
        <f t="shared" si="6"/>
        <v>0</v>
      </c>
      <c r="J23" s="31">
        <f t="shared" si="6"/>
        <v>0</v>
      </c>
    </row>
    <row r="24" spans="1:10" s="38" customFormat="1" ht="35.25" customHeight="1">
      <c r="A24" s="115"/>
      <c r="B24" s="104"/>
      <c r="C24" s="30"/>
      <c r="D24" s="30"/>
      <c r="E24" s="30"/>
      <c r="F24" s="30">
        <f t="shared" si="0"/>
        <v>0</v>
      </c>
      <c r="G24" s="30"/>
      <c r="H24" s="30"/>
      <c r="I24" s="109"/>
      <c r="J24" s="109"/>
    </row>
    <row r="25" spans="1:10">
      <c r="A25" s="91"/>
      <c r="B25" s="92"/>
      <c r="C25" s="93"/>
      <c r="D25" s="94"/>
      <c r="E25" s="94"/>
      <c r="F25" s="94"/>
      <c r="G25" s="94"/>
      <c r="H25" s="94"/>
    </row>
    <row r="26" spans="1:10" ht="24.75" customHeight="1">
      <c r="A26" s="84" t="s">
        <v>358</v>
      </c>
      <c r="B26" s="21"/>
      <c r="C26" s="574" t="s">
        <v>86</v>
      </c>
      <c r="D26" s="574"/>
      <c r="E26" s="119"/>
      <c r="F26" s="95"/>
      <c r="G26" s="575"/>
      <c r="H26" s="576"/>
      <c r="I26" s="576"/>
    </row>
    <row r="27" spans="1:10">
      <c r="A27" s="123" t="s">
        <v>366</v>
      </c>
      <c r="B27" s="124"/>
      <c r="C27" s="577" t="s">
        <v>403</v>
      </c>
      <c r="D27" s="577"/>
      <c r="E27" s="120"/>
      <c r="F27" s="124"/>
      <c r="G27" s="578" t="s">
        <v>83</v>
      </c>
      <c r="H27" s="578"/>
      <c r="I27" s="578"/>
    </row>
    <row r="28" spans="1:10">
      <c r="A28" s="91"/>
      <c r="B28" s="92"/>
      <c r="C28" s="93"/>
      <c r="D28" s="94"/>
      <c r="E28" s="94"/>
      <c r="F28" s="94"/>
      <c r="G28" s="94"/>
      <c r="H28" s="94"/>
    </row>
    <row r="29" spans="1:10">
      <c r="A29" s="91"/>
      <c r="B29" s="92"/>
      <c r="C29" s="93"/>
      <c r="D29" s="94"/>
      <c r="E29" s="94"/>
      <c r="F29" s="94"/>
      <c r="G29" s="94"/>
      <c r="H29" s="94"/>
    </row>
    <row r="30" spans="1:10">
      <c r="A30" s="91"/>
      <c r="B30" s="92"/>
      <c r="C30" s="93"/>
      <c r="D30" s="94"/>
      <c r="E30" s="94"/>
      <c r="F30" s="94"/>
      <c r="G30" s="94"/>
      <c r="H30" s="94"/>
    </row>
    <row r="31" spans="1:10">
      <c r="A31" s="91"/>
      <c r="B31" s="92"/>
      <c r="C31" s="93"/>
      <c r="D31" s="94"/>
      <c r="E31" s="94"/>
      <c r="F31" s="94"/>
      <c r="G31" s="94"/>
      <c r="H31" s="94"/>
    </row>
    <row r="32" spans="1:10">
      <c r="A32" s="91"/>
      <c r="B32" s="92"/>
      <c r="C32" s="93"/>
      <c r="D32" s="94"/>
      <c r="E32" s="94"/>
      <c r="F32" s="94"/>
      <c r="G32" s="94"/>
      <c r="H32" s="94"/>
    </row>
    <row r="33" spans="1:8">
      <c r="A33" s="91"/>
      <c r="B33" s="92"/>
      <c r="C33" s="93"/>
      <c r="D33" s="94"/>
      <c r="E33" s="94"/>
      <c r="F33" s="94"/>
      <c r="G33" s="94"/>
      <c r="H33" s="94"/>
    </row>
    <row r="34" spans="1:8">
      <c r="A34" s="91"/>
      <c r="B34" s="92"/>
      <c r="C34" s="93"/>
      <c r="D34" s="94"/>
      <c r="E34" s="94"/>
      <c r="F34" s="94"/>
      <c r="G34" s="94"/>
      <c r="H34" s="94"/>
    </row>
    <row r="35" spans="1:8">
      <c r="A35" s="91"/>
      <c r="B35" s="92"/>
      <c r="C35" s="93"/>
      <c r="D35" s="94"/>
      <c r="E35" s="94"/>
      <c r="F35" s="94"/>
      <c r="G35" s="94"/>
      <c r="H35" s="94"/>
    </row>
    <row r="36" spans="1:8">
      <c r="A36" s="91"/>
      <c r="B36" s="92"/>
      <c r="C36" s="93"/>
      <c r="D36" s="94"/>
      <c r="E36" s="94"/>
      <c r="F36" s="94"/>
      <c r="G36" s="94"/>
      <c r="H36" s="94"/>
    </row>
    <row r="37" spans="1:8">
      <c r="A37" s="91"/>
      <c r="B37" s="92"/>
      <c r="C37" s="93"/>
      <c r="D37" s="94"/>
      <c r="E37" s="94"/>
      <c r="F37" s="94"/>
      <c r="G37" s="94"/>
      <c r="H37" s="94"/>
    </row>
    <row r="38" spans="1:8">
      <c r="A38" s="91"/>
      <c r="B38" s="92"/>
      <c r="C38" s="93"/>
      <c r="D38" s="94"/>
      <c r="E38" s="94"/>
      <c r="F38" s="94"/>
      <c r="G38" s="94"/>
      <c r="H38" s="94"/>
    </row>
    <row r="39" spans="1:8">
      <c r="A39" s="91"/>
      <c r="B39" s="92"/>
      <c r="C39" s="93"/>
      <c r="D39" s="94"/>
      <c r="E39" s="94"/>
      <c r="F39" s="94"/>
      <c r="G39" s="94"/>
      <c r="H39" s="94"/>
    </row>
    <row r="40" spans="1:8">
      <c r="A40" s="91"/>
      <c r="B40" s="92"/>
      <c r="C40" s="93"/>
      <c r="D40" s="94"/>
      <c r="E40" s="94"/>
      <c r="F40" s="94"/>
      <c r="G40" s="94"/>
      <c r="H40" s="94"/>
    </row>
    <row r="41" spans="1:8">
      <c r="A41" s="91"/>
      <c r="B41" s="92"/>
      <c r="C41" s="93"/>
      <c r="D41" s="94"/>
      <c r="E41" s="94"/>
      <c r="F41" s="94"/>
      <c r="G41" s="94"/>
      <c r="H41" s="94"/>
    </row>
    <row r="42" spans="1:8">
      <c r="A42" s="91"/>
      <c r="B42" s="92"/>
      <c r="C42" s="93"/>
      <c r="D42" s="94"/>
      <c r="E42" s="94"/>
      <c r="F42" s="94"/>
      <c r="G42" s="94"/>
      <c r="H42" s="94"/>
    </row>
    <row r="43" spans="1:8">
      <c r="A43" s="91"/>
      <c r="B43" s="92"/>
      <c r="C43" s="93"/>
      <c r="D43" s="94"/>
      <c r="E43" s="94"/>
      <c r="F43" s="94"/>
      <c r="G43" s="94"/>
      <c r="H43" s="94"/>
    </row>
    <row r="44" spans="1:8">
      <c r="A44" s="91"/>
      <c r="B44" s="92"/>
      <c r="C44" s="93"/>
      <c r="D44" s="94"/>
      <c r="E44" s="94"/>
      <c r="F44" s="94"/>
      <c r="G44" s="94"/>
      <c r="H44" s="94"/>
    </row>
    <row r="45" spans="1:8">
      <c r="A45" s="91"/>
      <c r="B45" s="92"/>
      <c r="C45" s="93"/>
      <c r="D45" s="94"/>
      <c r="E45" s="94"/>
      <c r="F45" s="94"/>
      <c r="G45" s="94"/>
      <c r="H45" s="94"/>
    </row>
    <row r="46" spans="1:8">
      <c r="A46" s="91"/>
      <c r="B46" s="92"/>
      <c r="C46" s="93"/>
      <c r="D46" s="94"/>
      <c r="E46" s="94"/>
      <c r="F46" s="94"/>
      <c r="G46" s="94"/>
      <c r="H46" s="94"/>
    </row>
    <row r="47" spans="1:8">
      <c r="A47" s="91"/>
      <c r="B47" s="92"/>
      <c r="C47" s="93"/>
      <c r="D47" s="94"/>
      <c r="E47" s="94"/>
      <c r="F47" s="94"/>
      <c r="G47" s="94"/>
      <c r="H47" s="94"/>
    </row>
    <row r="48" spans="1:8">
      <c r="A48" s="91"/>
      <c r="B48" s="92"/>
      <c r="C48" s="93"/>
      <c r="D48" s="94"/>
      <c r="E48" s="94"/>
      <c r="F48" s="94"/>
      <c r="G48" s="94"/>
      <c r="H48" s="94"/>
    </row>
    <row r="49" spans="1:8">
      <c r="A49" s="91"/>
      <c r="B49" s="92"/>
      <c r="C49" s="93"/>
      <c r="D49" s="94"/>
      <c r="E49" s="94"/>
      <c r="F49" s="94"/>
      <c r="G49" s="94"/>
      <c r="H49" s="94"/>
    </row>
    <row r="50" spans="1:8">
      <c r="A50" s="91"/>
      <c r="B50" s="92"/>
      <c r="C50" s="93"/>
      <c r="D50" s="94"/>
      <c r="E50" s="94"/>
      <c r="F50" s="94"/>
      <c r="G50" s="94"/>
      <c r="H50" s="94"/>
    </row>
    <row r="51" spans="1:8">
      <c r="A51" s="91"/>
      <c r="B51" s="92"/>
      <c r="C51" s="93"/>
      <c r="D51" s="94"/>
      <c r="E51" s="94"/>
      <c r="F51" s="94"/>
      <c r="G51" s="94"/>
      <c r="H51" s="94"/>
    </row>
    <row r="52" spans="1:8">
      <c r="A52" s="91"/>
      <c r="B52" s="92"/>
      <c r="C52" s="93"/>
      <c r="D52" s="94"/>
      <c r="E52" s="94"/>
      <c r="F52" s="94"/>
      <c r="G52" s="94"/>
      <c r="H52" s="94"/>
    </row>
    <row r="53" spans="1:8">
      <c r="A53" s="91"/>
      <c r="B53" s="92"/>
      <c r="C53" s="93"/>
      <c r="D53" s="94"/>
      <c r="E53" s="94"/>
      <c r="F53" s="94"/>
      <c r="G53" s="94"/>
      <c r="H53" s="94"/>
    </row>
    <row r="54" spans="1:8">
      <c r="A54" s="91"/>
      <c r="B54" s="92"/>
      <c r="C54" s="93"/>
      <c r="D54" s="94"/>
      <c r="E54" s="94"/>
      <c r="F54" s="94"/>
      <c r="G54" s="94"/>
      <c r="H54" s="94"/>
    </row>
    <row r="55" spans="1:8">
      <c r="A55" s="91"/>
      <c r="B55" s="92"/>
      <c r="C55" s="93"/>
      <c r="D55" s="94"/>
      <c r="E55" s="94"/>
      <c r="F55" s="94"/>
      <c r="G55" s="94"/>
      <c r="H55" s="94"/>
    </row>
    <row r="56" spans="1:8">
      <c r="A56" s="91"/>
      <c r="B56" s="92"/>
      <c r="C56" s="93"/>
      <c r="D56" s="94"/>
      <c r="E56" s="94"/>
      <c r="F56" s="94"/>
      <c r="G56" s="94"/>
      <c r="H56" s="94"/>
    </row>
    <row r="57" spans="1:8">
      <c r="A57" s="91"/>
      <c r="B57" s="92"/>
      <c r="C57" s="93"/>
      <c r="D57" s="94"/>
      <c r="E57" s="94"/>
      <c r="F57" s="94"/>
      <c r="G57" s="94"/>
      <c r="H57" s="94"/>
    </row>
    <row r="58" spans="1:8">
      <c r="A58" s="91"/>
      <c r="B58" s="92"/>
      <c r="C58" s="93"/>
      <c r="D58" s="94"/>
      <c r="E58" s="94"/>
      <c r="F58" s="94"/>
      <c r="G58" s="94"/>
      <c r="H58" s="94"/>
    </row>
    <row r="59" spans="1:8">
      <c r="A59" s="91"/>
      <c r="C59" s="121"/>
      <c r="D59" s="96"/>
      <c r="E59" s="96"/>
      <c r="F59" s="96"/>
      <c r="G59" s="96"/>
      <c r="H59" s="96"/>
    </row>
    <row r="60" spans="1:8">
      <c r="A60" s="97"/>
      <c r="C60" s="121"/>
      <c r="D60" s="96"/>
      <c r="E60" s="96"/>
      <c r="F60" s="96"/>
      <c r="G60" s="96"/>
      <c r="H60" s="96"/>
    </row>
    <row r="61" spans="1:8">
      <c r="A61" s="97"/>
      <c r="C61" s="121"/>
      <c r="D61" s="96"/>
      <c r="E61" s="96"/>
      <c r="F61" s="96"/>
      <c r="G61" s="96"/>
      <c r="H61" s="96"/>
    </row>
    <row r="62" spans="1:8">
      <c r="A62" s="97"/>
      <c r="C62" s="121"/>
      <c r="D62" s="96"/>
      <c r="E62" s="96"/>
      <c r="F62" s="96"/>
      <c r="G62" s="96"/>
      <c r="H62" s="96"/>
    </row>
    <row r="63" spans="1:8">
      <c r="A63" s="97"/>
      <c r="C63" s="121"/>
      <c r="D63" s="96"/>
      <c r="E63" s="96"/>
      <c r="F63" s="96"/>
      <c r="G63" s="96"/>
      <c r="H63" s="96"/>
    </row>
    <row r="64" spans="1:8">
      <c r="A64" s="97"/>
      <c r="C64" s="121"/>
      <c r="D64" s="96"/>
      <c r="E64" s="96"/>
      <c r="F64" s="96"/>
      <c r="G64" s="96"/>
      <c r="H64" s="96"/>
    </row>
    <row r="65" spans="1:8">
      <c r="A65" s="97"/>
      <c r="C65" s="121"/>
      <c r="D65" s="96"/>
      <c r="E65" s="96"/>
      <c r="F65" s="96"/>
      <c r="G65" s="96"/>
      <c r="H65" s="96"/>
    </row>
    <row r="66" spans="1:8">
      <c r="A66" s="97"/>
      <c r="C66" s="121"/>
      <c r="D66" s="96"/>
      <c r="E66" s="96"/>
      <c r="F66" s="96"/>
      <c r="G66" s="96"/>
      <c r="H66" s="96"/>
    </row>
    <row r="67" spans="1:8">
      <c r="A67" s="97"/>
      <c r="C67" s="121"/>
      <c r="D67" s="96"/>
      <c r="E67" s="96"/>
      <c r="F67" s="96"/>
      <c r="G67" s="96"/>
      <c r="H67" s="96"/>
    </row>
    <row r="68" spans="1:8">
      <c r="A68" s="97"/>
      <c r="C68" s="121"/>
      <c r="D68" s="96"/>
      <c r="E68" s="96"/>
      <c r="F68" s="96"/>
      <c r="G68" s="96"/>
      <c r="H68" s="96"/>
    </row>
    <row r="69" spans="1:8">
      <c r="A69" s="97"/>
      <c r="C69" s="121"/>
      <c r="D69" s="96"/>
      <c r="E69" s="96"/>
      <c r="F69" s="96"/>
      <c r="G69" s="96"/>
      <c r="H69" s="96"/>
    </row>
    <row r="70" spans="1:8">
      <c r="A70" s="97"/>
      <c r="C70" s="121"/>
      <c r="D70" s="96"/>
      <c r="E70" s="96"/>
      <c r="F70" s="96"/>
      <c r="G70" s="96"/>
      <c r="H70" s="96"/>
    </row>
    <row r="71" spans="1:8">
      <c r="A71" s="97"/>
      <c r="C71" s="121"/>
      <c r="D71" s="96"/>
      <c r="E71" s="96"/>
      <c r="F71" s="96"/>
      <c r="G71" s="96"/>
      <c r="H71" s="96"/>
    </row>
    <row r="72" spans="1:8">
      <c r="A72" s="97"/>
      <c r="C72" s="121"/>
      <c r="D72" s="96"/>
      <c r="E72" s="96"/>
      <c r="F72" s="96"/>
      <c r="G72" s="96"/>
      <c r="H72" s="96"/>
    </row>
    <row r="73" spans="1:8">
      <c r="A73" s="97"/>
      <c r="C73" s="121"/>
      <c r="D73" s="96"/>
      <c r="E73" s="96"/>
      <c r="F73" s="96"/>
      <c r="G73" s="96"/>
      <c r="H73" s="96"/>
    </row>
    <row r="74" spans="1:8">
      <c r="A74" s="97"/>
      <c r="C74" s="121"/>
      <c r="D74" s="96"/>
      <c r="E74" s="96"/>
      <c r="F74" s="96"/>
      <c r="G74" s="96"/>
      <c r="H74" s="96"/>
    </row>
    <row r="75" spans="1:8">
      <c r="A75" s="97"/>
      <c r="C75" s="121"/>
      <c r="D75" s="96"/>
      <c r="E75" s="96"/>
      <c r="F75" s="96"/>
      <c r="G75" s="96"/>
      <c r="H75" s="96"/>
    </row>
    <row r="76" spans="1:8">
      <c r="A76" s="97"/>
      <c r="C76" s="121"/>
      <c r="D76" s="96"/>
      <c r="E76" s="96"/>
      <c r="F76" s="96"/>
      <c r="G76" s="96"/>
      <c r="H76" s="96"/>
    </row>
    <row r="77" spans="1:8">
      <c r="A77" s="97"/>
      <c r="C77" s="121"/>
      <c r="D77" s="96"/>
      <c r="E77" s="96"/>
      <c r="F77" s="96"/>
      <c r="G77" s="96"/>
      <c r="H77" s="96"/>
    </row>
    <row r="78" spans="1:8">
      <c r="A78" s="97"/>
      <c r="C78" s="121"/>
      <c r="D78" s="96"/>
      <c r="E78" s="96"/>
      <c r="F78" s="96"/>
      <c r="G78" s="96"/>
      <c r="H78" s="96"/>
    </row>
    <row r="79" spans="1:8">
      <c r="A79" s="97"/>
      <c r="C79" s="121"/>
      <c r="D79" s="96"/>
      <c r="E79" s="96"/>
      <c r="F79" s="96"/>
      <c r="G79" s="96"/>
      <c r="H79" s="96"/>
    </row>
    <row r="80" spans="1:8">
      <c r="A80" s="97"/>
      <c r="C80" s="121"/>
      <c r="D80" s="96"/>
      <c r="E80" s="96"/>
      <c r="F80" s="96"/>
      <c r="G80" s="96"/>
      <c r="H80" s="96"/>
    </row>
    <row r="81" spans="1:8">
      <c r="A81" s="97"/>
      <c r="C81" s="121"/>
      <c r="D81" s="96"/>
      <c r="E81" s="96"/>
      <c r="F81" s="96"/>
      <c r="G81" s="96"/>
      <c r="H81" s="96"/>
    </row>
    <row r="82" spans="1:8">
      <c r="A82" s="97"/>
    </row>
    <row r="83" spans="1:8">
      <c r="A83" s="98"/>
    </row>
    <row r="84" spans="1:8">
      <c r="A84" s="98"/>
    </row>
    <row r="85" spans="1:8">
      <c r="A85" s="98"/>
    </row>
    <row r="86" spans="1:8">
      <c r="A86" s="98"/>
    </row>
    <row r="87" spans="1:8">
      <c r="A87" s="98"/>
    </row>
    <row r="88" spans="1:8">
      <c r="A88" s="98"/>
    </row>
    <row r="89" spans="1:8">
      <c r="A89" s="98"/>
    </row>
    <row r="90" spans="1:8">
      <c r="A90" s="98"/>
    </row>
    <row r="91" spans="1:8">
      <c r="A91" s="98"/>
    </row>
    <row r="92" spans="1:8">
      <c r="A92" s="98"/>
    </row>
    <row r="93" spans="1:8">
      <c r="A93" s="98"/>
    </row>
    <row r="94" spans="1:8">
      <c r="A94" s="98"/>
    </row>
    <row r="95" spans="1:8">
      <c r="A95" s="98"/>
    </row>
    <row r="96" spans="1:8">
      <c r="A96" s="98"/>
    </row>
    <row r="97" spans="1:1">
      <c r="A97" s="98"/>
    </row>
    <row r="98" spans="1:1">
      <c r="A98" s="98"/>
    </row>
    <row r="99" spans="1:1">
      <c r="A99" s="98"/>
    </row>
    <row r="100" spans="1:1">
      <c r="A100" s="98"/>
    </row>
    <row r="101" spans="1:1">
      <c r="A101" s="98"/>
    </row>
    <row r="102" spans="1:1">
      <c r="A102" s="98"/>
    </row>
    <row r="103" spans="1:1">
      <c r="A103" s="98"/>
    </row>
    <row r="104" spans="1:1">
      <c r="A104" s="98"/>
    </row>
    <row r="105" spans="1:1">
      <c r="A105" s="98"/>
    </row>
    <row r="106" spans="1:1">
      <c r="A106" s="98"/>
    </row>
    <row r="107" spans="1:1">
      <c r="A107" s="98"/>
    </row>
    <row r="108" spans="1:1">
      <c r="A108" s="98"/>
    </row>
    <row r="109" spans="1:1">
      <c r="A109" s="98"/>
    </row>
    <row r="110" spans="1:1">
      <c r="A110" s="98"/>
    </row>
    <row r="111" spans="1:1">
      <c r="A111" s="98"/>
    </row>
    <row r="112" spans="1:1">
      <c r="A112" s="98"/>
    </row>
    <row r="113" spans="1:1">
      <c r="A113" s="98"/>
    </row>
    <row r="114" spans="1:1">
      <c r="A114" s="98"/>
    </row>
    <row r="115" spans="1:1">
      <c r="A115" s="98"/>
    </row>
    <row r="116" spans="1:1">
      <c r="A116" s="98"/>
    </row>
    <row r="117" spans="1:1">
      <c r="A117" s="98"/>
    </row>
    <row r="118" spans="1:1">
      <c r="A118" s="98"/>
    </row>
    <row r="119" spans="1:1">
      <c r="A119" s="98"/>
    </row>
    <row r="120" spans="1:1">
      <c r="A120" s="98"/>
    </row>
    <row r="121" spans="1:1">
      <c r="A121" s="98"/>
    </row>
    <row r="122" spans="1:1">
      <c r="A122" s="98"/>
    </row>
    <row r="123" spans="1:1">
      <c r="A123" s="98"/>
    </row>
    <row r="124" spans="1:1">
      <c r="A124" s="98"/>
    </row>
    <row r="125" spans="1:1">
      <c r="A125" s="98"/>
    </row>
    <row r="126" spans="1:1">
      <c r="A126" s="98"/>
    </row>
    <row r="127" spans="1:1">
      <c r="A127" s="98"/>
    </row>
    <row r="128" spans="1:1">
      <c r="A128" s="98"/>
    </row>
    <row r="129" spans="1:1">
      <c r="A129" s="98"/>
    </row>
    <row r="130" spans="1:1">
      <c r="A130" s="98"/>
    </row>
    <row r="131" spans="1:1">
      <c r="A131" s="98"/>
    </row>
    <row r="132" spans="1:1">
      <c r="A132" s="98"/>
    </row>
    <row r="133" spans="1:1">
      <c r="A133" s="98"/>
    </row>
    <row r="134" spans="1:1">
      <c r="A134" s="98"/>
    </row>
    <row r="135" spans="1:1">
      <c r="A135" s="98"/>
    </row>
    <row r="136" spans="1:1">
      <c r="A136" s="98"/>
    </row>
    <row r="137" spans="1:1">
      <c r="A137" s="98"/>
    </row>
    <row r="138" spans="1:1">
      <c r="A138" s="98"/>
    </row>
    <row r="139" spans="1:1">
      <c r="A139" s="98"/>
    </row>
    <row r="140" spans="1:1">
      <c r="A140" s="98"/>
    </row>
    <row r="141" spans="1:1">
      <c r="A141" s="98"/>
    </row>
    <row r="142" spans="1:1">
      <c r="A142" s="98"/>
    </row>
    <row r="143" spans="1:1">
      <c r="A143" s="98"/>
    </row>
    <row r="144" spans="1:1">
      <c r="A144" s="98"/>
    </row>
    <row r="145" spans="1:1">
      <c r="A145" s="98"/>
    </row>
    <row r="146" spans="1:1">
      <c r="A146" s="98"/>
    </row>
    <row r="147" spans="1:1">
      <c r="A147" s="98"/>
    </row>
    <row r="148" spans="1:1">
      <c r="A148" s="98"/>
    </row>
    <row r="149" spans="1:1">
      <c r="A149" s="98"/>
    </row>
    <row r="150" spans="1:1">
      <c r="A150" s="98"/>
    </row>
    <row r="151" spans="1:1">
      <c r="A151" s="98"/>
    </row>
    <row r="152" spans="1:1">
      <c r="A152" s="98"/>
    </row>
    <row r="153" spans="1:1">
      <c r="A153" s="98"/>
    </row>
    <row r="154" spans="1:1">
      <c r="A154" s="98"/>
    </row>
    <row r="155" spans="1:1">
      <c r="A155" s="98"/>
    </row>
    <row r="156" spans="1:1">
      <c r="A156" s="98"/>
    </row>
    <row r="157" spans="1:1">
      <c r="A157" s="98"/>
    </row>
    <row r="158" spans="1:1">
      <c r="A158" s="98"/>
    </row>
    <row r="159" spans="1:1">
      <c r="A159" s="98"/>
    </row>
    <row r="160" spans="1:1">
      <c r="A160" s="98"/>
    </row>
    <row r="161" spans="1:1">
      <c r="A161" s="98"/>
    </row>
    <row r="162" spans="1:1">
      <c r="A162" s="98"/>
    </row>
    <row r="163" spans="1:1">
      <c r="A163" s="98"/>
    </row>
    <row r="164" spans="1:1">
      <c r="A164" s="98"/>
    </row>
    <row r="165" spans="1:1">
      <c r="A165" s="98"/>
    </row>
    <row r="166" spans="1:1">
      <c r="A166" s="98"/>
    </row>
    <row r="167" spans="1:1">
      <c r="A167" s="98"/>
    </row>
    <row r="168" spans="1:1">
      <c r="A168" s="98"/>
    </row>
    <row r="169" spans="1:1">
      <c r="A169" s="98"/>
    </row>
    <row r="170" spans="1:1">
      <c r="A170" s="98"/>
    </row>
    <row r="171" spans="1:1">
      <c r="A171" s="98"/>
    </row>
    <row r="172" spans="1:1">
      <c r="A172" s="98"/>
    </row>
    <row r="173" spans="1:1">
      <c r="A173" s="98"/>
    </row>
    <row r="174" spans="1:1">
      <c r="A174" s="98"/>
    </row>
    <row r="175" spans="1:1">
      <c r="A175" s="98"/>
    </row>
    <row r="176" spans="1:1">
      <c r="A176" s="98"/>
    </row>
    <row r="177" spans="1:1">
      <c r="A177" s="98"/>
    </row>
    <row r="178" spans="1:1">
      <c r="A178" s="98"/>
    </row>
    <row r="179" spans="1:1">
      <c r="A179" s="98"/>
    </row>
    <row r="180" spans="1:1">
      <c r="A180" s="98"/>
    </row>
    <row r="181" spans="1:1">
      <c r="A181" s="98"/>
    </row>
    <row r="182" spans="1:1">
      <c r="A182" s="98"/>
    </row>
    <row r="183" spans="1:1">
      <c r="A183" s="98"/>
    </row>
    <row r="184" spans="1:1">
      <c r="A184" s="98"/>
    </row>
    <row r="185" spans="1:1">
      <c r="A185" s="98"/>
    </row>
    <row r="186" spans="1:1">
      <c r="A186" s="98"/>
    </row>
    <row r="187" spans="1:1">
      <c r="A187" s="98"/>
    </row>
    <row r="188" spans="1:1">
      <c r="A188" s="98"/>
    </row>
    <row r="189" spans="1:1">
      <c r="A189" s="98"/>
    </row>
    <row r="190" spans="1:1">
      <c r="A190" s="98"/>
    </row>
    <row r="191" spans="1:1">
      <c r="A191" s="98"/>
    </row>
    <row r="192" spans="1:1">
      <c r="A192" s="98"/>
    </row>
    <row r="193" spans="1:1">
      <c r="A193" s="98"/>
    </row>
    <row r="194" spans="1:1">
      <c r="A194" s="98"/>
    </row>
    <row r="195" spans="1:1">
      <c r="A195" s="98"/>
    </row>
    <row r="196" spans="1:1">
      <c r="A196" s="98"/>
    </row>
    <row r="197" spans="1:1">
      <c r="A197" s="98"/>
    </row>
    <row r="198" spans="1:1">
      <c r="A198" s="98"/>
    </row>
    <row r="199" spans="1:1">
      <c r="A199" s="98"/>
    </row>
    <row r="200" spans="1:1">
      <c r="A200" s="98"/>
    </row>
    <row r="201" spans="1:1">
      <c r="A201" s="98"/>
    </row>
    <row r="202" spans="1:1">
      <c r="A202" s="98"/>
    </row>
    <row r="203" spans="1:1">
      <c r="A203" s="98"/>
    </row>
    <row r="204" spans="1:1">
      <c r="A204" s="98"/>
    </row>
    <row r="205" spans="1:1">
      <c r="A205" s="98"/>
    </row>
    <row r="206" spans="1:1">
      <c r="A206" s="98"/>
    </row>
    <row r="207" spans="1:1">
      <c r="A207" s="98"/>
    </row>
    <row r="208" spans="1:1">
      <c r="A208" s="98"/>
    </row>
    <row r="209" spans="1:1">
      <c r="A209" s="98"/>
    </row>
    <row r="210" spans="1:1">
      <c r="A210" s="98"/>
    </row>
    <row r="211" spans="1:1">
      <c r="A211" s="98"/>
    </row>
    <row r="212" spans="1:1">
      <c r="A212" s="98"/>
    </row>
    <row r="213" spans="1:1">
      <c r="A213" s="98"/>
    </row>
    <row r="214" spans="1:1">
      <c r="A214" s="98"/>
    </row>
    <row r="215" spans="1:1">
      <c r="A215" s="98"/>
    </row>
    <row r="216" spans="1:1">
      <c r="A216" s="98"/>
    </row>
    <row r="217" spans="1:1">
      <c r="A217" s="98"/>
    </row>
    <row r="218" spans="1:1">
      <c r="A218" s="98"/>
    </row>
    <row r="219" spans="1:1">
      <c r="A219" s="98"/>
    </row>
    <row r="220" spans="1:1">
      <c r="A220" s="98"/>
    </row>
    <row r="221" spans="1:1">
      <c r="A221" s="98"/>
    </row>
    <row r="222" spans="1:1">
      <c r="A222" s="98"/>
    </row>
    <row r="223" spans="1:1">
      <c r="A223" s="98"/>
    </row>
    <row r="224" spans="1:1">
      <c r="A224" s="98"/>
    </row>
    <row r="225" spans="1:1">
      <c r="A225" s="98"/>
    </row>
    <row r="226" spans="1:1">
      <c r="A226" s="98"/>
    </row>
    <row r="227" spans="1:1">
      <c r="A227" s="98"/>
    </row>
    <row r="228" spans="1:1">
      <c r="A228" s="98"/>
    </row>
    <row r="229" spans="1:1">
      <c r="A229" s="98"/>
    </row>
    <row r="230" spans="1:1">
      <c r="A230" s="98"/>
    </row>
    <row r="231" spans="1:1">
      <c r="A231" s="98"/>
    </row>
    <row r="232" spans="1:1">
      <c r="A232" s="98"/>
    </row>
    <row r="233" spans="1:1">
      <c r="A233" s="98"/>
    </row>
    <row r="234" spans="1:1">
      <c r="A234" s="98"/>
    </row>
    <row r="235" spans="1:1">
      <c r="A235" s="98"/>
    </row>
    <row r="236" spans="1:1">
      <c r="A236" s="98"/>
    </row>
    <row r="237" spans="1:1">
      <c r="A237" s="98"/>
    </row>
    <row r="238" spans="1:1">
      <c r="A238" s="98"/>
    </row>
    <row r="239" spans="1:1">
      <c r="A239" s="98"/>
    </row>
    <row r="240" spans="1:1">
      <c r="A240" s="98"/>
    </row>
    <row r="241" spans="1:1">
      <c r="A241" s="98"/>
    </row>
    <row r="242" spans="1:1">
      <c r="A242" s="98"/>
    </row>
    <row r="243" spans="1:1">
      <c r="A243" s="98"/>
    </row>
    <row r="244" spans="1:1">
      <c r="A244" s="98"/>
    </row>
    <row r="245" spans="1:1">
      <c r="A245" s="98"/>
    </row>
    <row r="246" spans="1:1">
      <c r="A246" s="98"/>
    </row>
    <row r="247" spans="1:1">
      <c r="A247" s="98"/>
    </row>
    <row r="248" spans="1:1">
      <c r="A248" s="98"/>
    </row>
    <row r="249" spans="1:1">
      <c r="A249" s="98"/>
    </row>
  </sheetData>
  <mergeCells count="14">
    <mergeCell ref="C26:D26"/>
    <mergeCell ref="G26:I26"/>
    <mergeCell ref="C27:D27"/>
    <mergeCell ref="G27:I27"/>
    <mergeCell ref="A7:J7"/>
    <mergeCell ref="A12:J12"/>
    <mergeCell ref="A2:H2"/>
    <mergeCell ref="A4:A5"/>
    <mergeCell ref="B4:B5"/>
    <mergeCell ref="C4:C5"/>
    <mergeCell ref="D4:D5"/>
    <mergeCell ref="E4:E5"/>
    <mergeCell ref="F4:F5"/>
    <mergeCell ref="G4:J4"/>
  </mergeCells>
  <pageMargins left="0.24" right="0.16" top="0.2" bottom="0.2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02"/>
  <sheetViews>
    <sheetView view="pageBreakPreview" zoomScale="50" zoomScaleNormal="75" zoomScaleSheetLayoutView="50" workbookViewId="0">
      <selection activeCell="D20" sqref="D20"/>
    </sheetView>
  </sheetViews>
  <sheetFormatPr defaultRowHeight="20.25"/>
  <cols>
    <col min="1" max="1" width="84.42578125" style="49" customWidth="1"/>
    <col min="2" max="2" width="15" style="49" customWidth="1"/>
    <col min="3" max="3" width="15.42578125" style="49" customWidth="1"/>
    <col min="4" max="4" width="17.42578125" style="49" customWidth="1"/>
    <col min="5" max="5" width="17.7109375" style="49" customWidth="1"/>
    <col min="6" max="10" width="16" style="49" customWidth="1"/>
    <col min="11" max="16384" width="9.140625" style="49"/>
  </cols>
  <sheetData>
    <row r="1" spans="1:10" ht="23.25" customHeight="1">
      <c r="J1" s="58" t="s">
        <v>354</v>
      </c>
    </row>
    <row r="2" spans="1:10" ht="29.25" customHeight="1">
      <c r="A2" s="585" t="s">
        <v>280</v>
      </c>
      <c r="B2" s="585"/>
      <c r="C2" s="585"/>
      <c r="D2" s="585"/>
      <c r="E2" s="585"/>
      <c r="F2" s="585"/>
      <c r="G2" s="585"/>
      <c r="H2" s="585"/>
      <c r="I2" s="585"/>
      <c r="J2" s="585"/>
    </row>
    <row r="3" spans="1:10" ht="17.25" customHeight="1">
      <c r="A3" s="461"/>
      <c r="B3" s="461"/>
      <c r="C3" s="461"/>
      <c r="D3" s="461"/>
      <c r="E3" s="461"/>
      <c r="F3" s="461"/>
      <c r="G3" s="461"/>
      <c r="H3" s="461"/>
      <c r="I3" s="461"/>
      <c r="J3" s="316" t="s">
        <v>361</v>
      </c>
    </row>
    <row r="4" spans="1:10" ht="48" customHeight="1">
      <c r="A4" s="586" t="s">
        <v>164</v>
      </c>
      <c r="B4" s="588" t="s">
        <v>0</v>
      </c>
      <c r="C4" s="543" t="s">
        <v>576</v>
      </c>
      <c r="D4" s="543" t="s">
        <v>577</v>
      </c>
      <c r="E4" s="545" t="s">
        <v>573</v>
      </c>
      <c r="F4" s="543" t="s">
        <v>578</v>
      </c>
      <c r="G4" s="554" t="s">
        <v>334</v>
      </c>
      <c r="H4" s="554"/>
      <c r="I4" s="554"/>
      <c r="J4" s="554"/>
    </row>
    <row r="5" spans="1:10" ht="64.5" customHeight="1">
      <c r="A5" s="587"/>
      <c r="B5" s="588"/>
      <c r="C5" s="544"/>
      <c r="D5" s="544"/>
      <c r="E5" s="546"/>
      <c r="F5" s="544"/>
      <c r="G5" s="448" t="s">
        <v>127</v>
      </c>
      <c r="H5" s="448" t="s">
        <v>128</v>
      </c>
      <c r="I5" s="448" t="s">
        <v>129</v>
      </c>
      <c r="J5" s="448" t="s">
        <v>63</v>
      </c>
    </row>
    <row r="6" spans="1:10" ht="27" customHeight="1">
      <c r="A6" s="446">
        <v>1</v>
      </c>
      <c r="B6" s="448">
        <v>2</v>
      </c>
      <c r="C6" s="448">
        <v>3</v>
      </c>
      <c r="D6" s="448">
        <v>4</v>
      </c>
      <c r="E6" s="448">
        <v>5</v>
      </c>
      <c r="F6" s="448">
        <v>6</v>
      </c>
      <c r="G6" s="448">
        <v>7</v>
      </c>
      <c r="H6" s="448">
        <v>8</v>
      </c>
      <c r="I6" s="448">
        <v>9</v>
      </c>
      <c r="J6" s="448">
        <v>10</v>
      </c>
    </row>
    <row r="7" spans="1:10" s="321" customFormat="1" ht="30" customHeight="1">
      <c r="A7" s="317" t="s">
        <v>111</v>
      </c>
      <c r="B7" s="318"/>
      <c r="C7" s="319"/>
      <c r="D7" s="319"/>
      <c r="E7" s="319"/>
      <c r="F7" s="319"/>
      <c r="G7" s="319"/>
      <c r="H7" s="319"/>
      <c r="I7" s="319"/>
      <c r="J7" s="320"/>
    </row>
    <row r="8" spans="1:10" ht="48" customHeight="1">
      <c r="A8" s="322" t="s">
        <v>251</v>
      </c>
      <c r="B8" s="323">
        <v>3000</v>
      </c>
      <c r="C8" s="387">
        <f t="shared" ref="C8" si="0">SUM(C9:C10,C12:C17)</f>
        <v>37691</v>
      </c>
      <c r="D8" s="202">
        <f t="shared" ref="D8" si="1">SUM(D9:D10,D12:D17)</f>
        <v>47033</v>
      </c>
      <c r="E8" s="458">
        <f t="shared" ref="E8:J8" si="2">SUM(E9:E10,E12:E17)</f>
        <v>40646</v>
      </c>
      <c r="F8" s="458">
        <f t="shared" ref="F8:F18" si="3">SUM(G8:J8)</f>
        <v>49278</v>
      </c>
      <c r="G8" s="458">
        <f t="shared" si="2"/>
        <v>12641</v>
      </c>
      <c r="H8" s="458">
        <f t="shared" si="2"/>
        <v>12060</v>
      </c>
      <c r="I8" s="458">
        <f t="shared" si="2"/>
        <v>12058</v>
      </c>
      <c r="J8" s="458">
        <f t="shared" si="2"/>
        <v>12519</v>
      </c>
    </row>
    <row r="9" spans="1:10" ht="33" customHeight="1">
      <c r="A9" s="459" t="s">
        <v>311</v>
      </c>
      <c r="B9" s="324">
        <v>3010</v>
      </c>
      <c r="C9" s="388">
        <v>35429</v>
      </c>
      <c r="D9" s="456">
        <v>45153</v>
      </c>
      <c r="E9" s="456">
        <v>39046</v>
      </c>
      <c r="F9" s="130">
        <f t="shared" si="3"/>
        <v>43278</v>
      </c>
      <c r="G9" s="130">
        <v>11141</v>
      </c>
      <c r="H9" s="130">
        <v>10560</v>
      </c>
      <c r="I9" s="130">
        <v>10558</v>
      </c>
      <c r="J9" s="130">
        <v>11019</v>
      </c>
    </row>
    <row r="10" spans="1:10" ht="30" customHeight="1">
      <c r="A10" s="459" t="s">
        <v>252</v>
      </c>
      <c r="B10" s="324">
        <v>3020</v>
      </c>
      <c r="C10" s="388"/>
      <c r="D10" s="456">
        <v>0</v>
      </c>
      <c r="E10" s="456">
        <v>0</v>
      </c>
      <c r="F10" s="261">
        <f t="shared" si="3"/>
        <v>0</v>
      </c>
      <c r="G10" s="261"/>
      <c r="H10" s="261"/>
      <c r="I10" s="261"/>
      <c r="J10" s="261"/>
    </row>
    <row r="11" spans="1:10" ht="28.5" customHeight="1">
      <c r="A11" s="459" t="s">
        <v>253</v>
      </c>
      <c r="B11" s="324">
        <v>3021</v>
      </c>
      <c r="C11" s="388"/>
      <c r="D11" s="456">
        <v>0</v>
      </c>
      <c r="E11" s="456">
        <v>0</v>
      </c>
      <c r="F11" s="261">
        <f t="shared" si="3"/>
        <v>0</v>
      </c>
      <c r="G11" s="261"/>
      <c r="H11" s="261"/>
      <c r="I11" s="261"/>
      <c r="J11" s="261"/>
    </row>
    <row r="12" spans="1:10" ht="34.5" customHeight="1">
      <c r="A12" s="459" t="s">
        <v>312</v>
      </c>
      <c r="B12" s="324">
        <v>3030</v>
      </c>
      <c r="C12" s="388">
        <v>1500</v>
      </c>
      <c r="D12" s="456">
        <v>960</v>
      </c>
      <c r="E12" s="456">
        <v>960</v>
      </c>
      <c r="F12" s="130">
        <f t="shared" si="3"/>
        <v>0</v>
      </c>
      <c r="G12" s="261">
        <v>0</v>
      </c>
      <c r="H12" s="130">
        <v>0</v>
      </c>
      <c r="I12" s="261">
        <v>0</v>
      </c>
      <c r="J12" s="261">
        <v>0</v>
      </c>
    </row>
    <row r="13" spans="1:10" ht="33" customHeight="1">
      <c r="A13" s="459" t="s">
        <v>375</v>
      </c>
      <c r="B13" s="324">
        <v>3040</v>
      </c>
      <c r="C13" s="388"/>
      <c r="D13" s="456">
        <v>0</v>
      </c>
      <c r="E13" s="456">
        <v>0</v>
      </c>
      <c r="F13" s="261">
        <f t="shared" si="3"/>
        <v>0</v>
      </c>
      <c r="G13" s="261"/>
      <c r="H13" s="261"/>
      <c r="I13" s="261"/>
      <c r="J13" s="261"/>
    </row>
    <row r="14" spans="1:10" ht="33" customHeight="1">
      <c r="A14" s="459" t="s">
        <v>254</v>
      </c>
      <c r="B14" s="324">
        <v>3050</v>
      </c>
      <c r="C14" s="388"/>
      <c r="D14" s="456">
        <v>0</v>
      </c>
      <c r="E14" s="456">
        <v>0</v>
      </c>
      <c r="F14" s="130">
        <f t="shared" si="3"/>
        <v>0</v>
      </c>
      <c r="G14" s="261"/>
      <c r="H14" s="261"/>
      <c r="I14" s="261"/>
      <c r="J14" s="261"/>
    </row>
    <row r="15" spans="1:10" ht="31.5" customHeight="1">
      <c r="A15" s="459" t="s">
        <v>376</v>
      </c>
      <c r="B15" s="324">
        <v>3060</v>
      </c>
      <c r="C15" s="388"/>
      <c r="D15" s="456">
        <v>0</v>
      </c>
      <c r="E15" s="456">
        <v>0</v>
      </c>
      <c r="F15" s="261">
        <f t="shared" si="3"/>
        <v>0</v>
      </c>
      <c r="G15" s="261"/>
      <c r="H15" s="261"/>
      <c r="I15" s="261"/>
      <c r="J15" s="261"/>
    </row>
    <row r="16" spans="1:10" ht="45" customHeight="1">
      <c r="A16" s="459" t="s">
        <v>377</v>
      </c>
      <c r="B16" s="324">
        <v>3070</v>
      </c>
      <c r="C16" s="388"/>
      <c r="D16" s="456">
        <v>0</v>
      </c>
      <c r="E16" s="456">
        <v>0</v>
      </c>
      <c r="F16" s="261">
        <f t="shared" si="3"/>
        <v>0</v>
      </c>
      <c r="G16" s="261"/>
      <c r="H16" s="261"/>
      <c r="I16" s="261"/>
      <c r="J16" s="261"/>
    </row>
    <row r="17" spans="1:10" ht="33" customHeight="1">
      <c r="A17" s="459" t="s">
        <v>372</v>
      </c>
      <c r="B17" s="324">
        <v>3080</v>
      </c>
      <c r="C17" s="388">
        <v>762</v>
      </c>
      <c r="D17" s="456">
        <v>920</v>
      </c>
      <c r="E17" s="456">
        <v>640</v>
      </c>
      <c r="F17" s="456">
        <f t="shared" si="3"/>
        <v>6000</v>
      </c>
      <c r="G17" s="456">
        <v>1500</v>
      </c>
      <c r="H17" s="456">
        <v>1500</v>
      </c>
      <c r="I17" s="456">
        <v>1500</v>
      </c>
      <c r="J17" s="456">
        <v>1500</v>
      </c>
    </row>
    <row r="18" spans="1:10" ht="31.5" customHeight="1">
      <c r="A18" s="322" t="s">
        <v>255</v>
      </c>
      <c r="B18" s="323">
        <v>3100</v>
      </c>
      <c r="C18" s="387">
        <f t="shared" ref="C18" si="4">SUM(C19:C20,C21,C32,C33)</f>
        <v>-35523</v>
      </c>
      <c r="D18" s="202">
        <f t="shared" ref="D18" si="5">SUM(D19:D20,D21,D32,D33)</f>
        <v>-44925</v>
      </c>
      <c r="E18" s="458">
        <f>SUM(E19:E20,E21,E32,E33)</f>
        <v>-39114</v>
      </c>
      <c r="F18" s="458">
        <f t="shared" si="3"/>
        <v>-47185</v>
      </c>
      <c r="G18" s="458">
        <f>SUM(G19:G20,G21,G32,G33)</f>
        <v>-11813</v>
      </c>
      <c r="H18" s="458">
        <f>SUM(H19:H20,H21,H32,H33)</f>
        <v>-11648</v>
      </c>
      <c r="I18" s="458">
        <f>SUM(I19:I20,I21,I32,I33)</f>
        <v>-11753</v>
      </c>
      <c r="J18" s="458">
        <f>SUM(J19:J20,J21,J32,J33)</f>
        <v>-11971</v>
      </c>
    </row>
    <row r="19" spans="1:10" ht="33" customHeight="1">
      <c r="A19" s="459" t="s">
        <v>256</v>
      </c>
      <c r="B19" s="324">
        <v>3110</v>
      </c>
      <c r="C19" s="388">
        <v>-10368</v>
      </c>
      <c r="D19" s="456">
        <v>-13678</v>
      </c>
      <c r="E19" s="456">
        <v>-11220</v>
      </c>
      <c r="F19" s="456">
        <f>SUM(G19:J19)</f>
        <v>-15660</v>
      </c>
      <c r="G19" s="456">
        <v>-3940</v>
      </c>
      <c r="H19" s="456">
        <v>-3840</v>
      </c>
      <c r="I19" s="456">
        <v>-3890</v>
      </c>
      <c r="J19" s="456">
        <v>-3990</v>
      </c>
    </row>
    <row r="20" spans="1:10" ht="34.5" customHeight="1">
      <c r="A20" s="459" t="s">
        <v>257</v>
      </c>
      <c r="B20" s="324">
        <v>3120</v>
      </c>
      <c r="C20" s="388">
        <v>-15890</v>
      </c>
      <c r="D20" s="130">
        <v>-19694</v>
      </c>
      <c r="E20" s="456">
        <v>-17336</v>
      </c>
      <c r="F20" s="130">
        <f>SUM(G20:J20)</f>
        <v>-19695</v>
      </c>
      <c r="G20" s="456">
        <v>-4915</v>
      </c>
      <c r="H20" s="456">
        <v>-4915</v>
      </c>
      <c r="I20" s="456">
        <v>-4906</v>
      </c>
      <c r="J20" s="456">
        <v>-4959</v>
      </c>
    </row>
    <row r="21" spans="1:10" ht="51" customHeight="1">
      <c r="A21" s="459" t="s">
        <v>258</v>
      </c>
      <c r="B21" s="324">
        <v>3130</v>
      </c>
      <c r="C21" s="388">
        <f t="shared" ref="C21" si="6">SUM(C22:C31)</f>
        <v>-8978</v>
      </c>
      <c r="D21" s="357">
        <f t="shared" ref="D21" si="7">SUM(D22:D31)</f>
        <v>-11353</v>
      </c>
      <c r="E21" s="456">
        <f>SUM(E22:E31)</f>
        <v>-10282</v>
      </c>
      <c r="F21" s="456">
        <f>SUM(G21:J21)</f>
        <v>-11549</v>
      </c>
      <c r="G21" s="456">
        <f t="shared" ref="G21:J21" si="8">SUM(G22:G31)</f>
        <v>-2888</v>
      </c>
      <c r="H21" s="456">
        <f t="shared" si="8"/>
        <v>-2823</v>
      </c>
      <c r="I21" s="456">
        <f t="shared" si="8"/>
        <v>-2888</v>
      </c>
      <c r="J21" s="456">
        <f t="shared" si="8"/>
        <v>-2950</v>
      </c>
    </row>
    <row r="22" spans="1:10" ht="37.5" customHeight="1">
      <c r="A22" s="459" t="s">
        <v>259</v>
      </c>
      <c r="B22" s="324">
        <v>3131</v>
      </c>
      <c r="C22" s="388">
        <v>-45</v>
      </c>
      <c r="D22" s="130">
        <v>0</v>
      </c>
      <c r="E22" s="456">
        <v>0</v>
      </c>
      <c r="F22" s="131">
        <f t="shared" ref="F22:F36" si="9">SUM(G22:J22)</f>
        <v>0</v>
      </c>
      <c r="G22" s="131">
        <v>0</v>
      </c>
      <c r="H22" s="131">
        <v>0</v>
      </c>
      <c r="I22" s="131">
        <v>0</v>
      </c>
      <c r="J22" s="131">
        <v>0</v>
      </c>
    </row>
    <row r="23" spans="1:10" ht="39" customHeight="1">
      <c r="A23" s="459" t="s">
        <v>260</v>
      </c>
      <c r="B23" s="324">
        <v>3132</v>
      </c>
      <c r="C23" s="388">
        <v>-1141</v>
      </c>
      <c r="D23" s="130">
        <v>-1340</v>
      </c>
      <c r="E23" s="456">
        <v>-1290</v>
      </c>
      <c r="F23" s="131">
        <f t="shared" si="9"/>
        <v>-1340</v>
      </c>
      <c r="G23" s="456">
        <v>-340</v>
      </c>
      <c r="H23" s="456">
        <v>-275</v>
      </c>
      <c r="I23" s="456">
        <v>-345</v>
      </c>
      <c r="J23" s="456">
        <v>-380</v>
      </c>
    </row>
    <row r="24" spans="1:10" ht="33" customHeight="1">
      <c r="A24" s="459" t="s">
        <v>74</v>
      </c>
      <c r="B24" s="324">
        <v>3133</v>
      </c>
      <c r="C24" s="388">
        <v>-3489</v>
      </c>
      <c r="D24" s="130">
        <v>-4404</v>
      </c>
      <c r="E24" s="456">
        <v>-3876</v>
      </c>
      <c r="F24" s="131">
        <f t="shared" si="9"/>
        <v>-4404</v>
      </c>
      <c r="G24" s="456">
        <v>-1099</v>
      </c>
      <c r="H24" s="456">
        <v>-1099</v>
      </c>
      <c r="I24" s="456">
        <v>-1097</v>
      </c>
      <c r="J24" s="456">
        <v>-1109</v>
      </c>
    </row>
    <row r="25" spans="1:10" ht="34.5" customHeight="1">
      <c r="A25" s="459" t="s">
        <v>373</v>
      </c>
      <c r="B25" s="324">
        <v>3134</v>
      </c>
      <c r="C25" s="382" t="s">
        <v>200</v>
      </c>
      <c r="D25" s="261">
        <v>0</v>
      </c>
      <c r="E25" s="282" t="s">
        <v>200</v>
      </c>
      <c r="F25" s="282">
        <f t="shared" si="9"/>
        <v>0</v>
      </c>
      <c r="G25" s="282" t="s">
        <v>200</v>
      </c>
      <c r="H25" s="282" t="s">
        <v>200</v>
      </c>
      <c r="I25" s="282" t="s">
        <v>200</v>
      </c>
      <c r="J25" s="282" t="s">
        <v>200</v>
      </c>
    </row>
    <row r="26" spans="1:10" ht="36" customHeight="1">
      <c r="A26" s="459" t="s">
        <v>289</v>
      </c>
      <c r="B26" s="324">
        <v>3135</v>
      </c>
      <c r="C26" s="382">
        <v>-54</v>
      </c>
      <c r="D26" s="456">
        <v>-52</v>
      </c>
      <c r="E26" s="456">
        <v>-55</v>
      </c>
      <c r="F26" s="456">
        <f t="shared" si="9"/>
        <v>-56</v>
      </c>
      <c r="G26" s="456">
        <v>-14</v>
      </c>
      <c r="H26" s="456">
        <v>-14</v>
      </c>
      <c r="I26" s="456">
        <v>-14</v>
      </c>
      <c r="J26" s="456">
        <v>-14</v>
      </c>
    </row>
    <row r="27" spans="1:10" ht="39" customHeight="1">
      <c r="A27" s="459" t="s">
        <v>290</v>
      </c>
      <c r="B27" s="324">
        <v>3136</v>
      </c>
      <c r="C27" s="382" t="s">
        <v>200</v>
      </c>
      <c r="D27" s="261">
        <v>0</v>
      </c>
      <c r="E27" s="282" t="s">
        <v>200</v>
      </c>
      <c r="F27" s="282">
        <f t="shared" si="9"/>
        <v>0</v>
      </c>
      <c r="G27" s="282" t="s">
        <v>200</v>
      </c>
      <c r="H27" s="282" t="s">
        <v>200</v>
      </c>
      <c r="I27" s="282" t="s">
        <v>200</v>
      </c>
      <c r="J27" s="282" t="s">
        <v>200</v>
      </c>
    </row>
    <row r="28" spans="1:10" ht="39" customHeight="1">
      <c r="A28" s="459" t="s">
        <v>297</v>
      </c>
      <c r="B28" s="324">
        <v>3137</v>
      </c>
      <c r="C28" s="382" t="s">
        <v>200</v>
      </c>
      <c r="D28" s="261">
        <v>0</v>
      </c>
      <c r="E28" s="282" t="s">
        <v>200</v>
      </c>
      <c r="F28" s="282">
        <f t="shared" si="9"/>
        <v>0</v>
      </c>
      <c r="G28" s="282" t="s">
        <v>200</v>
      </c>
      <c r="H28" s="282" t="s">
        <v>200</v>
      </c>
      <c r="I28" s="282" t="s">
        <v>200</v>
      </c>
      <c r="J28" s="282" t="s">
        <v>200</v>
      </c>
    </row>
    <row r="29" spans="1:10" ht="36" customHeight="1">
      <c r="A29" s="459" t="s">
        <v>369</v>
      </c>
      <c r="B29" s="324">
        <v>3138</v>
      </c>
      <c r="C29" s="388">
        <v>-291</v>
      </c>
      <c r="D29" s="130">
        <v>-367</v>
      </c>
      <c r="E29" s="456">
        <v>-323</v>
      </c>
      <c r="F29" s="131">
        <f t="shared" si="9"/>
        <v>-367</v>
      </c>
      <c r="G29" s="131">
        <v>-92</v>
      </c>
      <c r="H29" s="131">
        <v>-92</v>
      </c>
      <c r="I29" s="131">
        <v>-91</v>
      </c>
      <c r="J29" s="131">
        <v>-92</v>
      </c>
    </row>
    <row r="30" spans="1:10" ht="48" customHeight="1">
      <c r="A30" s="459" t="s">
        <v>374</v>
      </c>
      <c r="B30" s="324">
        <v>3139</v>
      </c>
      <c r="C30" s="388">
        <v>-3958</v>
      </c>
      <c r="D30" s="130">
        <v>-5190</v>
      </c>
      <c r="E30" s="456">
        <v>-4738</v>
      </c>
      <c r="F30" s="131">
        <f t="shared" si="9"/>
        <v>-5382</v>
      </c>
      <c r="G30" s="130">
        <v>-1343</v>
      </c>
      <c r="H30" s="130">
        <v>-1343</v>
      </c>
      <c r="I30" s="130">
        <v>-1341</v>
      </c>
      <c r="J30" s="130">
        <v>-1355</v>
      </c>
    </row>
    <row r="31" spans="1:10" ht="34.5" customHeight="1">
      <c r="A31" s="459" t="s">
        <v>77</v>
      </c>
      <c r="B31" s="324">
        <v>3140</v>
      </c>
      <c r="C31" s="382" t="s">
        <v>200</v>
      </c>
      <c r="D31" s="261">
        <v>0</v>
      </c>
      <c r="E31" s="282" t="s">
        <v>200</v>
      </c>
      <c r="F31" s="282">
        <f t="shared" si="9"/>
        <v>0</v>
      </c>
      <c r="G31" s="282" t="s">
        <v>200</v>
      </c>
      <c r="H31" s="282" t="s">
        <v>200</v>
      </c>
      <c r="I31" s="282" t="s">
        <v>200</v>
      </c>
      <c r="J31" s="282" t="s">
        <v>200</v>
      </c>
    </row>
    <row r="32" spans="1:10" ht="34.5" customHeight="1">
      <c r="A32" s="459" t="s">
        <v>261</v>
      </c>
      <c r="B32" s="324">
        <v>3150</v>
      </c>
      <c r="C32" s="382" t="s">
        <v>200</v>
      </c>
      <c r="D32" s="261">
        <v>0</v>
      </c>
      <c r="E32" s="282" t="s">
        <v>200</v>
      </c>
      <c r="F32" s="282">
        <f t="shared" si="9"/>
        <v>0</v>
      </c>
      <c r="G32" s="282" t="s">
        <v>200</v>
      </c>
      <c r="H32" s="282" t="s">
        <v>200</v>
      </c>
      <c r="I32" s="282" t="s">
        <v>200</v>
      </c>
      <c r="J32" s="282" t="s">
        <v>200</v>
      </c>
    </row>
    <row r="33" spans="1:10" ht="37.5" customHeight="1">
      <c r="A33" s="459" t="s">
        <v>310</v>
      </c>
      <c r="B33" s="324">
        <v>3160</v>
      </c>
      <c r="C33" s="388">
        <v>-287</v>
      </c>
      <c r="D33" s="456">
        <v>-200</v>
      </c>
      <c r="E33" s="456">
        <v>-276</v>
      </c>
      <c r="F33" s="456">
        <f t="shared" si="9"/>
        <v>-281</v>
      </c>
      <c r="G33" s="456">
        <v>-70</v>
      </c>
      <c r="H33" s="456">
        <v>-70</v>
      </c>
      <c r="I33" s="456">
        <v>-69</v>
      </c>
      <c r="J33" s="456">
        <v>-72</v>
      </c>
    </row>
    <row r="34" spans="1:10" ht="34.5" customHeight="1">
      <c r="A34" s="322" t="s">
        <v>214</v>
      </c>
      <c r="B34" s="323">
        <v>3195</v>
      </c>
      <c r="C34" s="387">
        <f>SUM(C8,C18)</f>
        <v>2168</v>
      </c>
      <c r="D34" s="202">
        <f>SUM(D8,D18)</f>
        <v>2108</v>
      </c>
      <c r="E34" s="458">
        <f>SUM(E8,E18)</f>
        <v>1532</v>
      </c>
      <c r="F34" s="458">
        <f t="shared" si="9"/>
        <v>2093</v>
      </c>
      <c r="G34" s="458">
        <f>SUM(G8,G18)</f>
        <v>828</v>
      </c>
      <c r="H34" s="458">
        <f>SUM(H8,H18)</f>
        <v>412</v>
      </c>
      <c r="I34" s="458">
        <f>SUM(I8,I18)</f>
        <v>305</v>
      </c>
      <c r="J34" s="458">
        <f>SUM(J8,J18)</f>
        <v>548</v>
      </c>
    </row>
    <row r="35" spans="1:10" ht="34.5" customHeight="1">
      <c r="A35" s="317" t="s">
        <v>112</v>
      </c>
      <c r="B35" s="318"/>
      <c r="C35" s="387"/>
      <c r="D35" s="325"/>
      <c r="E35" s="325"/>
      <c r="F35" s="325"/>
      <c r="G35" s="325"/>
      <c r="H35" s="325"/>
      <c r="I35" s="325"/>
      <c r="J35" s="326"/>
    </row>
    <row r="36" spans="1:10" ht="45" customHeight="1">
      <c r="A36" s="322" t="s">
        <v>262</v>
      </c>
      <c r="B36" s="323">
        <v>3200</v>
      </c>
      <c r="C36" s="387">
        <f>SUM(C37:C40)</f>
        <v>0</v>
      </c>
      <c r="D36" s="327">
        <v>0</v>
      </c>
      <c r="E36" s="458">
        <f>SUM(E37:E40)</f>
        <v>0</v>
      </c>
      <c r="F36" s="327">
        <f t="shared" si="9"/>
        <v>0</v>
      </c>
      <c r="G36" s="327">
        <f>SUM(G37:G40)</f>
        <v>0</v>
      </c>
      <c r="H36" s="327">
        <f>SUM(H37:H40)</f>
        <v>0</v>
      </c>
      <c r="I36" s="327">
        <f>SUM(I37:I40)</f>
        <v>0</v>
      </c>
      <c r="J36" s="327">
        <f>SUM(J37:J40)</f>
        <v>0</v>
      </c>
    </row>
    <row r="37" spans="1:10" ht="39" customHeight="1">
      <c r="A37" s="459" t="s">
        <v>263</v>
      </c>
      <c r="B37" s="324">
        <v>3210</v>
      </c>
      <c r="C37" s="388"/>
      <c r="D37" s="261">
        <v>0</v>
      </c>
      <c r="E37" s="261"/>
      <c r="F37" s="261">
        <f>SUM(G37:J37)</f>
        <v>0</v>
      </c>
      <c r="G37" s="261"/>
      <c r="H37" s="261"/>
      <c r="I37" s="261"/>
      <c r="J37" s="261"/>
    </row>
    <row r="38" spans="1:10" ht="39" customHeight="1">
      <c r="A38" s="459" t="s">
        <v>264</v>
      </c>
      <c r="B38" s="324">
        <v>3220</v>
      </c>
      <c r="C38" s="388"/>
      <c r="D38" s="261">
        <v>0</v>
      </c>
      <c r="E38" s="261"/>
      <c r="F38" s="261">
        <f>SUM(G38:J38)</f>
        <v>0</v>
      </c>
      <c r="G38" s="261"/>
      <c r="H38" s="261"/>
      <c r="I38" s="261"/>
      <c r="J38" s="261"/>
    </row>
    <row r="39" spans="1:10" ht="39" customHeight="1">
      <c r="A39" s="459" t="s">
        <v>47</v>
      </c>
      <c r="B39" s="324">
        <v>3230</v>
      </c>
      <c r="C39" s="388"/>
      <c r="D39" s="261">
        <v>0</v>
      </c>
      <c r="E39" s="261"/>
      <c r="F39" s="261">
        <f>SUM(G39:J39)</f>
        <v>0</v>
      </c>
      <c r="G39" s="261"/>
      <c r="H39" s="261"/>
      <c r="I39" s="261"/>
      <c r="J39" s="261"/>
    </row>
    <row r="40" spans="1:10" ht="37.5" customHeight="1">
      <c r="A40" s="459" t="s">
        <v>568</v>
      </c>
      <c r="B40" s="324">
        <v>3240</v>
      </c>
      <c r="C40" s="388">
        <v>0</v>
      </c>
      <c r="D40" s="261">
        <v>0</v>
      </c>
      <c r="E40" s="261"/>
      <c r="F40" s="261">
        <f t="shared" ref="F40:F50" si="10">SUM(G40:J40)</f>
        <v>0</v>
      </c>
      <c r="G40" s="261"/>
      <c r="H40" s="261"/>
      <c r="I40" s="261"/>
      <c r="J40" s="261"/>
    </row>
    <row r="41" spans="1:10" ht="39" customHeight="1">
      <c r="A41" s="322" t="s">
        <v>265</v>
      </c>
      <c r="B41" s="323">
        <v>3255</v>
      </c>
      <c r="C41" s="387">
        <f t="shared" ref="C41:D41" si="11">SUM(C42,C44,C51)</f>
        <v>-870</v>
      </c>
      <c r="D41" s="387">
        <f t="shared" si="11"/>
        <v>-200</v>
      </c>
      <c r="E41" s="458">
        <f t="shared" ref="E41" si="12">SUM(E42,E44,E51)</f>
        <v>-863</v>
      </c>
      <c r="F41" s="458">
        <f t="shared" si="10"/>
        <v>-256</v>
      </c>
      <c r="G41" s="458">
        <f t="shared" ref="G41:J41" si="13">SUM(G42,G44,G51)</f>
        <v>-50</v>
      </c>
      <c r="H41" s="458">
        <f t="shared" si="13"/>
        <v>-106</v>
      </c>
      <c r="I41" s="458">
        <f t="shared" si="13"/>
        <v>-50</v>
      </c>
      <c r="J41" s="458">
        <f t="shared" si="13"/>
        <v>-50</v>
      </c>
    </row>
    <row r="42" spans="1:10" ht="43.5" customHeight="1">
      <c r="A42" s="328" t="s">
        <v>378</v>
      </c>
      <c r="B42" s="329">
        <v>3260</v>
      </c>
      <c r="C42" s="382" t="s">
        <v>200</v>
      </c>
      <c r="D42" s="261">
        <v>0</v>
      </c>
      <c r="E42" s="456" t="str">
        <f t="shared" ref="E42:J42" si="14">E43</f>
        <v>(    )</v>
      </c>
      <c r="F42" s="261">
        <f t="shared" si="10"/>
        <v>0</v>
      </c>
      <c r="G42" s="261" t="str">
        <f t="shared" si="14"/>
        <v>(    )</v>
      </c>
      <c r="H42" s="261" t="str">
        <f t="shared" si="14"/>
        <v>(    )</v>
      </c>
      <c r="I42" s="261" t="str">
        <f t="shared" si="14"/>
        <v>(    )</v>
      </c>
      <c r="J42" s="261" t="str">
        <f t="shared" si="14"/>
        <v>(    )</v>
      </c>
    </row>
    <row r="43" spans="1:10" ht="37.5" customHeight="1">
      <c r="A43" s="328" t="s">
        <v>379</v>
      </c>
      <c r="B43" s="329">
        <v>3261</v>
      </c>
      <c r="C43" s="382" t="s">
        <v>200</v>
      </c>
      <c r="D43" s="282">
        <v>0</v>
      </c>
      <c r="E43" s="131" t="s">
        <v>200</v>
      </c>
      <c r="F43" s="261">
        <f t="shared" si="10"/>
        <v>0</v>
      </c>
      <c r="G43" s="261" t="s">
        <v>200</v>
      </c>
      <c r="H43" s="261" t="s">
        <v>200</v>
      </c>
      <c r="I43" s="261" t="s">
        <v>200</v>
      </c>
      <c r="J43" s="261" t="s">
        <v>200</v>
      </c>
    </row>
    <row r="44" spans="1:10" ht="48" customHeight="1">
      <c r="A44" s="328" t="s">
        <v>380</v>
      </c>
      <c r="B44" s="329">
        <v>3270</v>
      </c>
      <c r="C44" s="388">
        <f t="shared" ref="C44" si="15">SUM(C45:C50)</f>
        <v>-870</v>
      </c>
      <c r="D44" s="456">
        <v>-200</v>
      </c>
      <c r="E44" s="456">
        <f>SUM(E45:E50)</f>
        <v>-863</v>
      </c>
      <c r="F44" s="456">
        <f t="shared" si="10"/>
        <v>-256</v>
      </c>
      <c r="G44" s="456">
        <f>SUM(G45:G50)</f>
        <v>-50</v>
      </c>
      <c r="H44" s="456">
        <f>SUM(H45:H50)</f>
        <v>-106</v>
      </c>
      <c r="I44" s="456">
        <f>SUM(I45:I50)</f>
        <v>-50</v>
      </c>
      <c r="J44" s="456">
        <f>SUM(J45:J50)</f>
        <v>-50</v>
      </c>
    </row>
    <row r="45" spans="1:10" ht="37.5" customHeight="1">
      <c r="A45" s="328" t="s">
        <v>382</v>
      </c>
      <c r="B45" s="329">
        <v>3271</v>
      </c>
      <c r="C45" s="382" t="s">
        <v>200</v>
      </c>
      <c r="D45" s="261">
        <v>0</v>
      </c>
      <c r="E45" s="456" t="s">
        <v>200</v>
      </c>
      <c r="F45" s="261">
        <f>SUM(G45:J45)</f>
        <v>0</v>
      </c>
      <c r="G45" s="261" t="s">
        <v>200</v>
      </c>
      <c r="H45" s="261" t="s">
        <v>200</v>
      </c>
      <c r="I45" s="261" t="s">
        <v>200</v>
      </c>
      <c r="J45" s="261" t="s">
        <v>200</v>
      </c>
    </row>
    <row r="46" spans="1:10" ht="43.5" customHeight="1">
      <c r="A46" s="459" t="s">
        <v>428</v>
      </c>
      <c r="B46" s="324">
        <v>3272</v>
      </c>
      <c r="C46" s="382">
        <v>-266</v>
      </c>
      <c r="D46" s="456">
        <v>0</v>
      </c>
      <c r="E46" s="456">
        <v>-346</v>
      </c>
      <c r="F46" s="456">
        <f t="shared" si="10"/>
        <v>-56</v>
      </c>
      <c r="G46" s="261" t="s">
        <v>200</v>
      </c>
      <c r="H46" s="456">
        <v>-56</v>
      </c>
      <c r="I46" s="261" t="s">
        <v>200</v>
      </c>
      <c r="J46" s="261" t="s">
        <v>200</v>
      </c>
    </row>
    <row r="47" spans="1:10" ht="49.5" customHeight="1">
      <c r="A47" s="459" t="s">
        <v>27</v>
      </c>
      <c r="B47" s="324">
        <v>3273</v>
      </c>
      <c r="C47" s="382">
        <v>-101</v>
      </c>
      <c r="D47" s="456">
        <v>-200</v>
      </c>
      <c r="E47" s="456">
        <v>-120</v>
      </c>
      <c r="F47" s="456">
        <f t="shared" si="10"/>
        <v>-200</v>
      </c>
      <c r="G47" s="456">
        <v>-50</v>
      </c>
      <c r="H47" s="456">
        <v>-50</v>
      </c>
      <c r="I47" s="456">
        <v>-50</v>
      </c>
      <c r="J47" s="456">
        <v>-50</v>
      </c>
    </row>
    <row r="48" spans="1:10" ht="39" customHeight="1">
      <c r="A48" s="459" t="s">
        <v>381</v>
      </c>
      <c r="B48" s="324">
        <v>3274</v>
      </c>
      <c r="C48" s="382">
        <v>-50</v>
      </c>
      <c r="D48" s="261">
        <v>0</v>
      </c>
      <c r="E48" s="456">
        <v>-10</v>
      </c>
      <c r="F48" s="261">
        <f t="shared" si="10"/>
        <v>0</v>
      </c>
      <c r="G48" s="261" t="s">
        <v>200</v>
      </c>
      <c r="H48" s="261" t="s">
        <v>200</v>
      </c>
      <c r="I48" s="261" t="s">
        <v>200</v>
      </c>
      <c r="J48" s="261" t="s">
        <v>200</v>
      </c>
    </row>
    <row r="49" spans="1:10" ht="55.5" customHeight="1">
      <c r="A49" s="459" t="s">
        <v>383</v>
      </c>
      <c r="B49" s="324">
        <v>3275</v>
      </c>
      <c r="C49" s="382">
        <v>-453</v>
      </c>
      <c r="D49" s="261">
        <v>0</v>
      </c>
      <c r="E49" s="456">
        <v>-387</v>
      </c>
      <c r="F49" s="261">
        <f t="shared" si="10"/>
        <v>0</v>
      </c>
      <c r="G49" s="261" t="s">
        <v>200</v>
      </c>
      <c r="H49" s="261" t="s">
        <v>200</v>
      </c>
      <c r="I49" s="261" t="s">
        <v>200</v>
      </c>
      <c r="J49" s="261" t="s">
        <v>200</v>
      </c>
    </row>
    <row r="50" spans="1:10" ht="36" customHeight="1">
      <c r="A50" s="459" t="s">
        <v>384</v>
      </c>
      <c r="B50" s="324">
        <v>3276</v>
      </c>
      <c r="C50" s="382" t="s">
        <v>200</v>
      </c>
      <c r="D50" s="261">
        <v>0</v>
      </c>
      <c r="E50" s="261" t="s">
        <v>200</v>
      </c>
      <c r="F50" s="261">
        <f t="shared" si="10"/>
        <v>0</v>
      </c>
      <c r="G50" s="261" t="s">
        <v>200</v>
      </c>
      <c r="H50" s="261" t="s">
        <v>200</v>
      </c>
      <c r="I50" s="261" t="s">
        <v>200</v>
      </c>
      <c r="J50" s="261" t="s">
        <v>200</v>
      </c>
    </row>
    <row r="51" spans="1:10" ht="33" customHeight="1">
      <c r="A51" s="459" t="s">
        <v>310</v>
      </c>
      <c r="B51" s="324">
        <v>3280</v>
      </c>
      <c r="C51" s="382" t="s">
        <v>200</v>
      </c>
      <c r="D51" s="261">
        <v>0</v>
      </c>
      <c r="E51" s="261" t="s">
        <v>200</v>
      </c>
      <c r="F51" s="261">
        <f t="shared" ref="F51:F63" si="16">SUM(G51:J51)</f>
        <v>0</v>
      </c>
      <c r="G51" s="261" t="s">
        <v>200</v>
      </c>
      <c r="H51" s="261" t="s">
        <v>200</v>
      </c>
      <c r="I51" s="261" t="s">
        <v>200</v>
      </c>
      <c r="J51" s="261" t="s">
        <v>200</v>
      </c>
    </row>
    <row r="52" spans="1:10" ht="34.5" customHeight="1">
      <c r="A52" s="322" t="s">
        <v>113</v>
      </c>
      <c r="B52" s="323">
        <v>3295</v>
      </c>
      <c r="C52" s="387">
        <f t="shared" ref="C52:D52" si="17">SUM(C36,C41)</f>
        <v>-870</v>
      </c>
      <c r="D52" s="387">
        <f t="shared" si="17"/>
        <v>-200</v>
      </c>
      <c r="E52" s="458">
        <f t="shared" ref="E52" si="18">SUM(E36,E41)</f>
        <v>-863</v>
      </c>
      <c r="F52" s="458">
        <f t="shared" si="16"/>
        <v>-256</v>
      </c>
      <c r="G52" s="458">
        <f>SUM(G36,G41)</f>
        <v>-50</v>
      </c>
      <c r="H52" s="458">
        <f>SUM(H36,H41)</f>
        <v>-106</v>
      </c>
      <c r="I52" s="458">
        <f>SUM(I36,I41)</f>
        <v>-50</v>
      </c>
      <c r="J52" s="458">
        <f>SUM(J36,J41)</f>
        <v>-50</v>
      </c>
    </row>
    <row r="53" spans="1:10" ht="27" customHeight="1">
      <c r="A53" s="317" t="s">
        <v>114</v>
      </c>
      <c r="B53" s="318"/>
      <c r="C53" s="388"/>
      <c r="D53" s="325"/>
      <c r="E53" s="325"/>
      <c r="F53" s="325"/>
      <c r="G53" s="325"/>
      <c r="H53" s="325"/>
      <c r="I53" s="325"/>
      <c r="J53" s="326"/>
    </row>
    <row r="54" spans="1:10" ht="43.5" customHeight="1">
      <c r="A54" s="322" t="s">
        <v>266</v>
      </c>
      <c r="B54" s="323">
        <v>3300</v>
      </c>
      <c r="C54" s="387">
        <f t="shared" ref="C54" si="19">SUM(C55:C57)</f>
        <v>0</v>
      </c>
      <c r="D54" s="255">
        <v>0</v>
      </c>
      <c r="E54" s="458">
        <f>SUM(E55,E56,E57)</f>
        <v>0</v>
      </c>
      <c r="F54" s="255">
        <f t="shared" si="16"/>
        <v>0</v>
      </c>
      <c r="G54" s="255">
        <f>SUM(G55,G56,G57)</f>
        <v>0</v>
      </c>
      <c r="H54" s="255">
        <f>SUM(H55,H56,H57)</f>
        <v>0</v>
      </c>
      <c r="I54" s="327">
        <f>SUM(I55,I56,I57)</f>
        <v>0</v>
      </c>
      <c r="J54" s="327">
        <f>SUM(J55,J56,J57)</f>
        <v>0</v>
      </c>
    </row>
    <row r="55" spans="1:10" ht="33" customHeight="1">
      <c r="A55" s="459" t="s">
        <v>267</v>
      </c>
      <c r="B55" s="324">
        <v>3310</v>
      </c>
      <c r="C55" s="387">
        <v>0</v>
      </c>
      <c r="D55" s="199">
        <v>0</v>
      </c>
      <c r="E55" s="456">
        <v>0</v>
      </c>
      <c r="F55" s="199">
        <f t="shared" si="16"/>
        <v>0</v>
      </c>
      <c r="G55" s="199">
        <v>0</v>
      </c>
      <c r="H55" s="199">
        <f>'VII Статутн капіт'!H9</f>
        <v>0</v>
      </c>
      <c r="I55" s="261">
        <f>'VII Статутн капіт'!I9</f>
        <v>0</v>
      </c>
      <c r="J55" s="261">
        <f>'VII Статутн капіт'!J9</f>
        <v>0</v>
      </c>
    </row>
    <row r="56" spans="1:10" ht="43.5" customHeight="1">
      <c r="A56" s="459" t="s">
        <v>385</v>
      </c>
      <c r="B56" s="324">
        <v>3320</v>
      </c>
      <c r="C56" s="388">
        <v>0</v>
      </c>
      <c r="D56" s="261">
        <v>0</v>
      </c>
      <c r="E56" s="456">
        <v>0</v>
      </c>
      <c r="F56" s="261">
        <f t="shared" si="16"/>
        <v>0</v>
      </c>
      <c r="G56" s="261"/>
      <c r="H56" s="261"/>
      <c r="I56" s="261"/>
      <c r="J56" s="261"/>
    </row>
    <row r="57" spans="1:10" ht="39" customHeight="1">
      <c r="A57" s="459" t="s">
        <v>441</v>
      </c>
      <c r="B57" s="324">
        <v>3330</v>
      </c>
      <c r="C57" s="388">
        <v>0</v>
      </c>
      <c r="D57" s="261">
        <v>0</v>
      </c>
      <c r="E57" s="456"/>
      <c r="F57" s="261">
        <f t="shared" si="16"/>
        <v>0</v>
      </c>
      <c r="G57" s="261"/>
      <c r="H57" s="261"/>
      <c r="I57" s="261"/>
      <c r="J57" s="261"/>
    </row>
    <row r="58" spans="1:10" ht="27" customHeight="1">
      <c r="A58" s="322" t="s">
        <v>268</v>
      </c>
      <c r="B58" s="323">
        <v>3345</v>
      </c>
      <c r="C58" s="387">
        <f>SUM(C59:C63)</f>
        <v>-1631</v>
      </c>
      <c r="D58" s="202">
        <f t="shared" ref="D58" si="20">SUM(D59:D63)</f>
        <v>-1761</v>
      </c>
      <c r="E58" s="458">
        <f t="shared" ref="E58:J58" si="21">SUM(E59,E60,E61,E62,E63)</f>
        <v>-805</v>
      </c>
      <c r="F58" s="458">
        <f t="shared" si="16"/>
        <v>-1497</v>
      </c>
      <c r="G58" s="458">
        <f t="shared" si="21"/>
        <v>-439</v>
      </c>
      <c r="H58" s="458">
        <f t="shared" si="21"/>
        <v>-435</v>
      </c>
      <c r="I58" s="458">
        <f t="shared" si="21"/>
        <v>-315</v>
      </c>
      <c r="J58" s="458">
        <f t="shared" si="21"/>
        <v>-308</v>
      </c>
    </row>
    <row r="59" spans="1:10" ht="34.5" customHeight="1">
      <c r="A59" s="459" t="s">
        <v>269</v>
      </c>
      <c r="B59" s="324">
        <v>3350</v>
      </c>
      <c r="C59" s="382" t="s">
        <v>200</v>
      </c>
      <c r="D59" s="456">
        <v>0</v>
      </c>
      <c r="E59" s="261" t="s">
        <v>200</v>
      </c>
      <c r="F59" s="135">
        <f t="shared" si="16"/>
        <v>0</v>
      </c>
      <c r="G59" s="261" t="s">
        <v>200</v>
      </c>
      <c r="H59" s="261" t="s">
        <v>200</v>
      </c>
      <c r="I59" s="261" t="s">
        <v>200</v>
      </c>
      <c r="J59" s="261" t="s">
        <v>200</v>
      </c>
    </row>
    <row r="60" spans="1:10" ht="39" customHeight="1">
      <c r="A60" s="459" t="s">
        <v>415</v>
      </c>
      <c r="B60" s="324">
        <v>3360</v>
      </c>
      <c r="C60" s="388">
        <v>-1282</v>
      </c>
      <c r="D60" s="456">
        <v>-1546</v>
      </c>
      <c r="E60" s="456">
        <v>-565</v>
      </c>
      <c r="F60" s="135">
        <f t="shared" si="16"/>
        <v>-1282</v>
      </c>
      <c r="G60" s="135">
        <v>-377</v>
      </c>
      <c r="H60" s="135">
        <v>-377</v>
      </c>
      <c r="I60" s="135">
        <v>-264</v>
      </c>
      <c r="J60" s="135">
        <v>-264</v>
      </c>
    </row>
    <row r="61" spans="1:10" ht="36" customHeight="1">
      <c r="A61" s="459" t="s">
        <v>386</v>
      </c>
      <c r="B61" s="324">
        <v>3370</v>
      </c>
      <c r="C61" s="388">
        <v>-15</v>
      </c>
      <c r="D61" s="456">
        <v>0</v>
      </c>
      <c r="E61" s="456">
        <v>0</v>
      </c>
      <c r="F61" s="135">
        <f t="shared" si="16"/>
        <v>0</v>
      </c>
      <c r="G61" s="135">
        <v>0</v>
      </c>
      <c r="H61" s="135">
        <v>0</v>
      </c>
      <c r="I61" s="135">
        <v>0</v>
      </c>
      <c r="J61" s="135">
        <v>0</v>
      </c>
    </row>
    <row r="62" spans="1:10" ht="49.5" customHeight="1">
      <c r="A62" s="459" t="s">
        <v>387</v>
      </c>
      <c r="B62" s="324">
        <v>3380</v>
      </c>
      <c r="C62" s="388">
        <v>-334</v>
      </c>
      <c r="D62" s="456">
        <v>-215</v>
      </c>
      <c r="E62" s="456">
        <v>-240</v>
      </c>
      <c r="F62" s="135">
        <f t="shared" si="16"/>
        <v>-215</v>
      </c>
      <c r="G62" s="131">
        <v>-62</v>
      </c>
      <c r="H62" s="131">
        <v>-58</v>
      </c>
      <c r="I62" s="131">
        <v>-51</v>
      </c>
      <c r="J62" s="131">
        <v>-44</v>
      </c>
    </row>
    <row r="63" spans="1:10" ht="34.5" customHeight="1">
      <c r="A63" s="459" t="s">
        <v>310</v>
      </c>
      <c r="B63" s="324">
        <v>3390</v>
      </c>
      <c r="C63" s="388">
        <v>0</v>
      </c>
      <c r="D63" s="456">
        <v>0</v>
      </c>
      <c r="E63" s="456">
        <v>0</v>
      </c>
      <c r="F63" s="135">
        <f t="shared" si="16"/>
        <v>0</v>
      </c>
      <c r="G63" s="261" t="s">
        <v>200</v>
      </c>
      <c r="H63" s="261" t="s">
        <v>200</v>
      </c>
      <c r="I63" s="261" t="s">
        <v>200</v>
      </c>
      <c r="J63" s="261" t="s">
        <v>200</v>
      </c>
    </row>
    <row r="64" spans="1:10" ht="31.5" customHeight="1">
      <c r="A64" s="322" t="s">
        <v>115</v>
      </c>
      <c r="B64" s="323">
        <v>3395</v>
      </c>
      <c r="C64" s="387">
        <f>SUM(C54,C58)</f>
        <v>-1631</v>
      </c>
      <c r="D64" s="202">
        <f t="shared" ref="D64" si="22">SUM(D54,D58)</f>
        <v>-1761</v>
      </c>
      <c r="E64" s="458">
        <f>SUM(E54,E58)</f>
        <v>-805</v>
      </c>
      <c r="F64" s="458">
        <f>SUM(G64:J64)</f>
        <v>-1497</v>
      </c>
      <c r="G64" s="458">
        <f>SUM(G54,G58)</f>
        <v>-439</v>
      </c>
      <c r="H64" s="458">
        <f>SUM(H54,H58)</f>
        <v>-435</v>
      </c>
      <c r="I64" s="458">
        <f>SUM(I54,I58)</f>
        <v>-315</v>
      </c>
      <c r="J64" s="458">
        <f>SUM(J54,J58)</f>
        <v>-308</v>
      </c>
    </row>
    <row r="65" spans="1:10" ht="30" customHeight="1">
      <c r="A65" s="322" t="s">
        <v>28</v>
      </c>
      <c r="B65" s="323">
        <v>3400</v>
      </c>
      <c r="C65" s="387">
        <f>SUM(C34,C52,C64)</f>
        <v>-333</v>
      </c>
      <c r="D65" s="202">
        <f t="shared" ref="D65" si="23">SUM(D34,D52,D64)</f>
        <v>147</v>
      </c>
      <c r="E65" s="458">
        <f>SUM(E34,E52,E64)</f>
        <v>-136</v>
      </c>
      <c r="F65" s="458">
        <f t="shared" ref="F65:J65" si="24">SUM(F34,F52,F64)</f>
        <v>340</v>
      </c>
      <c r="G65" s="458">
        <f t="shared" si="24"/>
        <v>339</v>
      </c>
      <c r="H65" s="458">
        <f t="shared" si="24"/>
        <v>-129</v>
      </c>
      <c r="I65" s="458">
        <f t="shared" si="24"/>
        <v>-60</v>
      </c>
      <c r="J65" s="458">
        <f t="shared" si="24"/>
        <v>190</v>
      </c>
    </row>
    <row r="66" spans="1:10" ht="37.5" customHeight="1">
      <c r="A66" s="459" t="s">
        <v>388</v>
      </c>
      <c r="B66" s="324">
        <v>3405</v>
      </c>
      <c r="C66" s="388">
        <v>515</v>
      </c>
      <c r="D66" s="456">
        <v>463</v>
      </c>
      <c r="E66" s="456">
        <v>182</v>
      </c>
      <c r="F66" s="456">
        <v>46</v>
      </c>
      <c r="G66" s="456">
        <f>F66</f>
        <v>46</v>
      </c>
      <c r="H66" s="456">
        <f>G68</f>
        <v>385</v>
      </c>
      <c r="I66" s="456">
        <f>H68</f>
        <v>256</v>
      </c>
      <c r="J66" s="456">
        <f>I68</f>
        <v>196</v>
      </c>
    </row>
    <row r="67" spans="1:10" ht="34.5" customHeight="1">
      <c r="A67" s="459" t="s">
        <v>117</v>
      </c>
      <c r="B67" s="324">
        <v>3410</v>
      </c>
      <c r="C67" s="387">
        <v>0</v>
      </c>
      <c r="D67" s="261">
        <v>0</v>
      </c>
      <c r="E67" s="456"/>
      <c r="F67" s="261">
        <f>SUM(G67:J67)</f>
        <v>0</v>
      </c>
      <c r="G67" s="261"/>
      <c r="H67" s="261"/>
      <c r="I67" s="261"/>
      <c r="J67" s="261"/>
    </row>
    <row r="68" spans="1:10" ht="36" customHeight="1">
      <c r="A68" s="222" t="s">
        <v>389</v>
      </c>
      <c r="B68" s="330">
        <v>3415</v>
      </c>
      <c r="C68" s="387">
        <f t="shared" ref="C68" si="25">SUM(C66,C65,C67)</f>
        <v>182</v>
      </c>
      <c r="D68" s="202">
        <f t="shared" ref="D68" si="26">SUM(D66,D65,D67)</f>
        <v>610</v>
      </c>
      <c r="E68" s="458">
        <f>SUM(E66,E65,E67)</f>
        <v>46</v>
      </c>
      <c r="F68" s="458">
        <f t="shared" ref="F68:J68" si="27">SUM(F66,F65,F67)</f>
        <v>386</v>
      </c>
      <c r="G68" s="458">
        <f t="shared" si="27"/>
        <v>385</v>
      </c>
      <c r="H68" s="458">
        <f t="shared" si="27"/>
        <v>256</v>
      </c>
      <c r="I68" s="458">
        <f t="shared" si="27"/>
        <v>196</v>
      </c>
      <c r="J68" s="458">
        <f t="shared" si="27"/>
        <v>386</v>
      </c>
    </row>
    <row r="69" spans="1:10" s="335" customFormat="1" ht="20.100000000000001" customHeight="1">
      <c r="A69" s="49"/>
      <c r="B69" s="331"/>
      <c r="C69" s="332"/>
      <c r="D69" s="333"/>
      <c r="E69" s="333"/>
      <c r="F69" s="334"/>
      <c r="G69" s="333"/>
      <c r="H69" s="333"/>
      <c r="I69" s="333"/>
      <c r="J69" s="333"/>
    </row>
    <row r="70" spans="1:10" s="40" customFormat="1" ht="34.5" customHeight="1">
      <c r="A70" s="296" t="s">
        <v>528</v>
      </c>
      <c r="B70" s="313"/>
      <c r="C70" s="560" t="s">
        <v>86</v>
      </c>
      <c r="D70" s="561"/>
      <c r="E70" s="561"/>
      <c r="F70" s="561"/>
      <c r="G70" s="314"/>
      <c r="H70" s="517" t="s">
        <v>540</v>
      </c>
      <c r="I70" s="517"/>
      <c r="J70" s="517"/>
    </row>
    <row r="71" spans="1:10" ht="36" customHeight="1">
      <c r="A71" s="452" t="s">
        <v>366</v>
      </c>
      <c r="B71" s="40"/>
      <c r="C71" s="555" t="s">
        <v>69</v>
      </c>
      <c r="D71" s="555"/>
      <c r="E71" s="555"/>
      <c r="F71" s="555"/>
      <c r="G71" s="315"/>
      <c r="H71" s="525" t="s">
        <v>83</v>
      </c>
      <c r="I71" s="525"/>
      <c r="J71" s="525"/>
    </row>
    <row r="72" spans="1:10">
      <c r="C72" s="45"/>
    </row>
    <row r="73" spans="1:10">
      <c r="C73" s="45"/>
    </row>
    <row r="74" spans="1:10">
      <c r="C74" s="45"/>
    </row>
    <row r="75" spans="1:10">
      <c r="C75" s="45"/>
    </row>
    <row r="76" spans="1:10">
      <c r="C76" s="45"/>
    </row>
    <row r="77" spans="1:10">
      <c r="C77" s="45"/>
    </row>
    <row r="78" spans="1:10">
      <c r="C78" s="45"/>
    </row>
    <row r="79" spans="1:10">
      <c r="C79" s="45"/>
    </row>
    <row r="80" spans="1:10">
      <c r="C80" s="45"/>
    </row>
    <row r="81" spans="3:3">
      <c r="C81" s="45"/>
    </row>
    <row r="82" spans="3:3">
      <c r="C82" s="45"/>
    </row>
    <row r="83" spans="3:3">
      <c r="C83" s="45"/>
    </row>
    <row r="84" spans="3:3">
      <c r="C84" s="45"/>
    </row>
    <row r="85" spans="3:3">
      <c r="C85" s="45"/>
    </row>
    <row r="86" spans="3:3">
      <c r="C86" s="45"/>
    </row>
    <row r="87" spans="3:3">
      <c r="C87" s="45"/>
    </row>
    <row r="88" spans="3:3">
      <c r="C88" s="45"/>
    </row>
    <row r="89" spans="3:3">
      <c r="C89" s="45"/>
    </row>
    <row r="90" spans="3:3">
      <c r="C90" s="45"/>
    </row>
    <row r="91" spans="3:3">
      <c r="C91" s="45"/>
    </row>
    <row r="92" spans="3:3">
      <c r="C92" s="45"/>
    </row>
    <row r="93" spans="3:3">
      <c r="C93" s="45"/>
    </row>
    <row r="94" spans="3:3">
      <c r="C94" s="45"/>
    </row>
    <row r="95" spans="3:3">
      <c r="C95" s="45"/>
    </row>
    <row r="96" spans="3:3">
      <c r="C96" s="45"/>
    </row>
    <row r="97" spans="3:3">
      <c r="C97" s="45"/>
    </row>
    <row r="98" spans="3:3">
      <c r="C98" s="45"/>
    </row>
    <row r="99" spans="3:3">
      <c r="C99" s="45"/>
    </row>
    <row r="100" spans="3:3">
      <c r="C100" s="45"/>
    </row>
    <row r="101" spans="3:3">
      <c r="C101" s="45"/>
    </row>
    <row r="102" spans="3:3">
      <c r="C102" s="45"/>
    </row>
  </sheetData>
  <mergeCells count="12">
    <mergeCell ref="C71:F71"/>
    <mergeCell ref="H71:J71"/>
    <mergeCell ref="C70:F70"/>
    <mergeCell ref="H70:J70"/>
    <mergeCell ref="A2:J2"/>
    <mergeCell ref="A4:A5"/>
    <mergeCell ref="B4:B5"/>
    <mergeCell ref="C4:C5"/>
    <mergeCell ref="D4:D5"/>
    <mergeCell ref="E4:E5"/>
    <mergeCell ref="F4:F5"/>
    <mergeCell ref="G4:J4"/>
  </mergeCells>
  <phoneticPr fontId="4" type="noConversion"/>
  <pageMargins left="0.59055118110236227" right="0.59055118110236227" top="0.98425196850393704" bottom="0.59055118110236227" header="0" footer="0"/>
  <pageSetup paperSize="9" scale="55" orientation="landscape" r:id="rId1"/>
  <headerFooter alignWithMargins="0"/>
  <ignoredErrors>
    <ignoredError sqref="F18 F34 F36 F52 F56 F60 F54 F64 F8 F41:F44 F58 F21" formula="1"/>
    <ignoredError sqref="D58" formulaRange="1"/>
    <ignoredError sqref="D21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309"/>
  <sheetViews>
    <sheetView topLeftCell="A46" zoomScale="67" zoomScaleNormal="67" zoomScaleSheetLayoutView="70" workbookViewId="0">
      <selection activeCell="E15" sqref="E15"/>
    </sheetView>
  </sheetViews>
  <sheetFormatPr defaultRowHeight="20.25"/>
  <cols>
    <col min="1" max="1" width="69.85546875" style="3" customWidth="1"/>
    <col min="2" max="2" width="12" style="442" customWidth="1"/>
    <col min="3" max="3" width="16.140625" style="442" customWidth="1"/>
    <col min="4" max="4" width="16.7109375" style="442" customWidth="1"/>
    <col min="5" max="5" width="16.140625" style="442" customWidth="1"/>
    <col min="6" max="6" width="16" style="442" customWidth="1"/>
    <col min="7" max="7" width="16.28515625" style="40" customWidth="1"/>
    <col min="8" max="8" width="16.85546875" style="40" customWidth="1"/>
    <col min="9" max="9" width="16.140625" style="40" customWidth="1"/>
    <col min="10" max="10" width="16.42578125" style="40" customWidth="1"/>
    <col min="11" max="16384" width="9.140625" style="3"/>
  </cols>
  <sheetData>
    <row r="2" spans="1:10" ht="22.5">
      <c r="A2" s="592" t="s">
        <v>426</v>
      </c>
      <c r="B2" s="592"/>
      <c r="C2" s="592"/>
      <c r="D2" s="592"/>
      <c r="E2" s="592"/>
      <c r="F2" s="592"/>
      <c r="G2" s="592"/>
      <c r="H2" s="592"/>
    </row>
    <row r="3" spans="1:10">
      <c r="A3" s="440"/>
      <c r="B3" s="211"/>
      <c r="C3" s="447"/>
      <c r="D3" s="447"/>
      <c r="E3" s="447"/>
      <c r="F3" s="211"/>
      <c r="G3" s="447"/>
      <c r="H3" s="447"/>
      <c r="J3" s="212" t="s">
        <v>401</v>
      </c>
    </row>
    <row r="4" spans="1:10" ht="41.25" customHeight="1">
      <c r="A4" s="539" t="s">
        <v>164</v>
      </c>
      <c r="B4" s="593" t="s">
        <v>17</v>
      </c>
      <c r="C4" s="533" t="s">
        <v>576</v>
      </c>
      <c r="D4" s="533" t="s">
        <v>577</v>
      </c>
      <c r="E4" s="535" t="s">
        <v>573</v>
      </c>
      <c r="F4" s="533" t="s">
        <v>578</v>
      </c>
      <c r="G4" s="595" t="s">
        <v>334</v>
      </c>
      <c r="H4" s="596"/>
      <c r="I4" s="596"/>
      <c r="J4" s="597"/>
    </row>
    <row r="5" spans="1:10" ht="64.5" customHeight="1">
      <c r="A5" s="540"/>
      <c r="B5" s="594"/>
      <c r="C5" s="534"/>
      <c r="D5" s="534"/>
      <c r="E5" s="536"/>
      <c r="F5" s="534"/>
      <c r="G5" s="448" t="s">
        <v>127</v>
      </c>
      <c r="H5" s="448" t="s">
        <v>128</v>
      </c>
      <c r="I5" s="448" t="s">
        <v>129</v>
      </c>
      <c r="J5" s="448" t="s">
        <v>63</v>
      </c>
    </row>
    <row r="6" spans="1:10" ht="23.25" customHeight="1">
      <c r="A6" s="462">
        <v>1</v>
      </c>
      <c r="B6" s="446">
        <v>2</v>
      </c>
      <c r="C6" s="446">
        <v>3</v>
      </c>
      <c r="D6" s="446">
        <v>4</v>
      </c>
      <c r="E6" s="446">
        <v>5</v>
      </c>
      <c r="F6" s="446">
        <v>6</v>
      </c>
      <c r="G6" s="446">
        <v>7</v>
      </c>
      <c r="H6" s="446">
        <v>8</v>
      </c>
      <c r="I6" s="444">
        <v>9</v>
      </c>
      <c r="J6" s="444">
        <v>10</v>
      </c>
    </row>
    <row r="7" spans="1:10" ht="30.75" customHeight="1">
      <c r="A7" s="300" t="s">
        <v>111</v>
      </c>
      <c r="B7" s="446"/>
      <c r="C7" s="456"/>
      <c r="D7" s="456"/>
      <c r="E7" s="456"/>
      <c r="F7" s="456"/>
      <c r="G7" s="456"/>
      <c r="H7" s="456"/>
      <c r="I7" s="176"/>
      <c r="J7" s="176"/>
    </row>
    <row r="8" spans="1:10" ht="39.75" customHeight="1">
      <c r="A8" s="336" t="s">
        <v>406</v>
      </c>
      <c r="B8" s="457"/>
      <c r="C8" s="458">
        <f t="shared" ref="C8:J8" si="0">C9+C13</f>
        <v>2262</v>
      </c>
      <c r="D8" s="458">
        <f t="shared" si="0"/>
        <v>1880</v>
      </c>
      <c r="E8" s="458">
        <f t="shared" si="0"/>
        <v>1600</v>
      </c>
      <c r="F8" s="458">
        <f t="shared" si="0"/>
        <v>6000</v>
      </c>
      <c r="G8" s="456">
        <f t="shared" si="0"/>
        <v>1500</v>
      </c>
      <c r="H8" s="456">
        <f t="shared" si="0"/>
        <v>1500</v>
      </c>
      <c r="I8" s="456">
        <f t="shared" si="0"/>
        <v>1500</v>
      </c>
      <c r="J8" s="456">
        <f t="shared" si="0"/>
        <v>1500</v>
      </c>
    </row>
    <row r="9" spans="1:10" ht="107.25" customHeight="1">
      <c r="A9" s="459" t="s">
        <v>535</v>
      </c>
      <c r="B9" s="330">
        <v>3030</v>
      </c>
      <c r="C9" s="337">
        <f>SUM(C10:C12)</f>
        <v>1500</v>
      </c>
      <c r="D9" s="337">
        <v>960</v>
      </c>
      <c r="E9" s="337">
        <f>SUM(E10:E12)</f>
        <v>960</v>
      </c>
      <c r="F9" s="337">
        <f>SUM(G9:J9)</f>
        <v>0</v>
      </c>
      <c r="G9" s="337">
        <v>0</v>
      </c>
      <c r="H9" s="337">
        <f>SUM(H10:H12)</f>
        <v>0</v>
      </c>
      <c r="I9" s="338">
        <v>0</v>
      </c>
      <c r="J9" s="338">
        <v>0</v>
      </c>
    </row>
    <row r="10" spans="1:10" ht="29.25" customHeight="1">
      <c r="A10" s="339" t="s">
        <v>534</v>
      </c>
      <c r="B10" s="340"/>
      <c r="C10" s="388">
        <v>606</v>
      </c>
      <c r="D10" s="214">
        <v>781</v>
      </c>
      <c r="E10" s="214">
        <v>781</v>
      </c>
      <c r="F10" s="214">
        <v>0</v>
      </c>
      <c r="G10" s="214">
        <v>0</v>
      </c>
      <c r="H10" s="214">
        <v>0</v>
      </c>
      <c r="I10" s="338">
        <v>0</v>
      </c>
      <c r="J10" s="338">
        <v>0</v>
      </c>
    </row>
    <row r="11" spans="1:10" ht="30" customHeight="1">
      <c r="A11" s="339" t="s">
        <v>536</v>
      </c>
      <c r="B11" s="340"/>
      <c r="C11" s="388">
        <v>845</v>
      </c>
      <c r="D11" s="214">
        <v>75</v>
      </c>
      <c r="E11" s="214">
        <v>75</v>
      </c>
      <c r="F11" s="214">
        <v>0</v>
      </c>
      <c r="G11" s="214">
        <v>0</v>
      </c>
      <c r="H11" s="214">
        <v>0</v>
      </c>
      <c r="I11" s="338">
        <v>0</v>
      </c>
      <c r="J11" s="338">
        <v>0</v>
      </c>
    </row>
    <row r="12" spans="1:10" ht="28.5" customHeight="1">
      <c r="A12" s="339" t="s">
        <v>537</v>
      </c>
      <c r="B12" s="341"/>
      <c r="C12" s="388">
        <v>49</v>
      </c>
      <c r="D12" s="214">
        <v>104</v>
      </c>
      <c r="E12" s="214">
        <v>104</v>
      </c>
      <c r="F12" s="214">
        <v>0</v>
      </c>
      <c r="G12" s="214">
        <v>0</v>
      </c>
      <c r="H12" s="214">
        <v>0</v>
      </c>
      <c r="I12" s="338">
        <v>0</v>
      </c>
      <c r="J12" s="338">
        <v>0</v>
      </c>
    </row>
    <row r="13" spans="1:10" ht="27" customHeight="1">
      <c r="A13" s="342" t="s">
        <v>411</v>
      </c>
      <c r="B13" s="457">
        <v>3080</v>
      </c>
      <c r="C13" s="458">
        <f>SUM(C14:C17)</f>
        <v>762</v>
      </c>
      <c r="D13" s="458">
        <v>920</v>
      </c>
      <c r="E13" s="458">
        <f t="shared" ref="E13:J13" si="1">SUM(E14:E17)</f>
        <v>640</v>
      </c>
      <c r="F13" s="458">
        <f t="shared" si="1"/>
        <v>6000</v>
      </c>
      <c r="G13" s="456">
        <f t="shared" si="1"/>
        <v>1500</v>
      </c>
      <c r="H13" s="456">
        <f t="shared" si="1"/>
        <v>1500</v>
      </c>
      <c r="I13" s="456">
        <f t="shared" si="1"/>
        <v>1500</v>
      </c>
      <c r="J13" s="456">
        <f t="shared" si="1"/>
        <v>1500</v>
      </c>
    </row>
    <row r="14" spans="1:10" ht="56.25" customHeight="1">
      <c r="A14" s="460" t="s">
        <v>491</v>
      </c>
      <c r="B14" s="457"/>
      <c r="C14" s="388">
        <v>595</v>
      </c>
      <c r="D14" s="458">
        <v>0</v>
      </c>
      <c r="E14" s="456">
        <v>455</v>
      </c>
      <c r="F14" s="458">
        <v>0</v>
      </c>
      <c r="G14" s="458">
        <v>0</v>
      </c>
      <c r="H14" s="458">
        <v>0</v>
      </c>
      <c r="I14" s="458">
        <v>0</v>
      </c>
      <c r="J14" s="458">
        <v>0</v>
      </c>
    </row>
    <row r="15" spans="1:10" ht="27" customHeight="1">
      <c r="A15" s="460" t="s">
        <v>492</v>
      </c>
      <c r="B15" s="457"/>
      <c r="C15" s="388">
        <v>167</v>
      </c>
      <c r="D15" s="130">
        <v>105</v>
      </c>
      <c r="E15" s="130">
        <v>185</v>
      </c>
      <c r="F15" s="130">
        <f>SUM(G15:J15)</f>
        <v>200</v>
      </c>
      <c r="G15" s="130">
        <v>50</v>
      </c>
      <c r="H15" s="130">
        <v>50</v>
      </c>
      <c r="I15" s="130">
        <v>50</v>
      </c>
      <c r="J15" s="130">
        <v>50</v>
      </c>
    </row>
    <row r="16" spans="1:10" ht="24.75" customHeight="1">
      <c r="A16" s="460" t="s">
        <v>493</v>
      </c>
      <c r="B16" s="446"/>
      <c r="C16" s="261">
        <v>0</v>
      </c>
      <c r="D16" s="456">
        <v>4</v>
      </c>
      <c r="E16" s="456">
        <v>0</v>
      </c>
      <c r="F16" s="456">
        <f>SUM(G16:J16)</f>
        <v>4</v>
      </c>
      <c r="G16" s="456">
        <v>1</v>
      </c>
      <c r="H16" s="456">
        <v>1</v>
      </c>
      <c r="I16" s="176">
        <v>1</v>
      </c>
      <c r="J16" s="176">
        <v>1</v>
      </c>
    </row>
    <row r="17" spans="1:10" ht="24.75" customHeight="1">
      <c r="A17" s="460" t="s">
        <v>494</v>
      </c>
      <c r="B17" s="446"/>
      <c r="C17" s="343">
        <v>0</v>
      </c>
      <c r="D17" s="456">
        <v>811</v>
      </c>
      <c r="E17" s="130">
        <v>0</v>
      </c>
      <c r="F17" s="456">
        <f>SUM(G17:J17)</f>
        <v>5796</v>
      </c>
      <c r="G17" s="130">
        <v>1449</v>
      </c>
      <c r="H17" s="130">
        <v>1449</v>
      </c>
      <c r="I17" s="130">
        <v>1449</v>
      </c>
      <c r="J17" s="130">
        <v>1449</v>
      </c>
    </row>
    <row r="18" spans="1:10" s="38" customFormat="1" ht="27" customHeight="1">
      <c r="A18" s="336" t="s">
        <v>255</v>
      </c>
      <c r="B18" s="330"/>
      <c r="C18" s="458"/>
      <c r="D18" s="458"/>
      <c r="E18" s="458"/>
      <c r="F18" s="458"/>
      <c r="G18" s="458"/>
      <c r="H18" s="458"/>
      <c r="I18" s="344"/>
      <c r="J18" s="344"/>
    </row>
    <row r="19" spans="1:10" s="38" customFormat="1" ht="27" customHeight="1">
      <c r="A19" s="342" t="s">
        <v>247</v>
      </c>
      <c r="B19" s="330">
        <v>3160</v>
      </c>
      <c r="C19" s="132">
        <f t="shared" ref="C19:J19" si="2">SUM(C20:C25)</f>
        <v>-287</v>
      </c>
      <c r="D19" s="132">
        <f t="shared" si="2"/>
        <v>-200</v>
      </c>
      <c r="E19" s="132">
        <f t="shared" si="2"/>
        <v>-276</v>
      </c>
      <c r="F19" s="132">
        <f t="shared" si="2"/>
        <v>-281</v>
      </c>
      <c r="G19" s="132">
        <f t="shared" si="2"/>
        <v>-70</v>
      </c>
      <c r="H19" s="132">
        <f t="shared" si="2"/>
        <v>-70</v>
      </c>
      <c r="I19" s="132">
        <f t="shared" si="2"/>
        <v>-69</v>
      </c>
      <c r="J19" s="132">
        <f t="shared" si="2"/>
        <v>-72</v>
      </c>
    </row>
    <row r="20" spans="1:10" s="38" customFormat="1" ht="27" customHeight="1">
      <c r="A20" s="460" t="s">
        <v>495</v>
      </c>
      <c r="B20" s="330"/>
      <c r="C20" s="382">
        <v>0</v>
      </c>
      <c r="D20" s="131">
        <v>0</v>
      </c>
      <c r="E20" s="131">
        <v>-4</v>
      </c>
      <c r="F20" s="131">
        <f>SUM(G20:J20)</f>
        <v>0</v>
      </c>
      <c r="G20" s="131">
        <v>0</v>
      </c>
      <c r="H20" s="131">
        <v>0</v>
      </c>
      <c r="I20" s="131">
        <v>0</v>
      </c>
      <c r="J20" s="131">
        <v>0</v>
      </c>
    </row>
    <row r="21" spans="1:10" s="38" customFormat="1" ht="27.75" customHeight="1">
      <c r="A21" s="460" t="s">
        <v>496</v>
      </c>
      <c r="B21" s="330"/>
      <c r="C21" s="382">
        <v>-76</v>
      </c>
      <c r="D21" s="131">
        <v>0</v>
      </c>
      <c r="E21" s="131">
        <v>-76</v>
      </c>
      <c r="F21" s="132"/>
      <c r="G21" s="132"/>
      <c r="H21" s="132"/>
      <c r="I21" s="132"/>
      <c r="J21" s="132"/>
    </row>
    <row r="22" spans="1:10" s="38" customFormat="1" ht="27" customHeight="1">
      <c r="A22" s="460" t="s">
        <v>497</v>
      </c>
      <c r="B22" s="330"/>
      <c r="C22" s="382">
        <v>-22</v>
      </c>
      <c r="D22" s="131">
        <v>-40</v>
      </c>
      <c r="E22" s="131">
        <v>-21</v>
      </c>
      <c r="F22" s="131">
        <f>SUM(G22:J22)</f>
        <v>-155</v>
      </c>
      <c r="G22" s="131">
        <v>-39</v>
      </c>
      <c r="H22" s="131">
        <v>-39</v>
      </c>
      <c r="I22" s="131">
        <v>-38</v>
      </c>
      <c r="J22" s="131">
        <v>-39</v>
      </c>
    </row>
    <row r="23" spans="1:10" s="38" customFormat="1" ht="30" customHeight="1">
      <c r="A23" s="460" t="s">
        <v>498</v>
      </c>
      <c r="B23" s="324"/>
      <c r="C23" s="388">
        <v>-183</v>
      </c>
      <c r="D23" s="131">
        <v>-160</v>
      </c>
      <c r="E23" s="131">
        <v>-174</v>
      </c>
      <c r="F23" s="131">
        <f>SUM(G23:J23)</f>
        <v>-126</v>
      </c>
      <c r="G23" s="131">
        <v>-31</v>
      </c>
      <c r="H23" s="131">
        <v>-31</v>
      </c>
      <c r="I23" s="131">
        <v>-31</v>
      </c>
      <c r="J23" s="131">
        <v>-33</v>
      </c>
    </row>
    <row r="24" spans="1:10" s="38" customFormat="1" ht="25.5" customHeight="1">
      <c r="A24" s="393" t="s">
        <v>597</v>
      </c>
      <c r="B24" s="380"/>
      <c r="C24" s="388">
        <v>-6</v>
      </c>
      <c r="D24" s="382"/>
      <c r="E24" s="382">
        <v>-1</v>
      </c>
      <c r="F24" s="382"/>
      <c r="G24" s="382"/>
      <c r="H24" s="382"/>
      <c r="I24" s="382"/>
      <c r="J24" s="382"/>
    </row>
    <row r="25" spans="1:10" s="38" customFormat="1" ht="31.5" customHeight="1">
      <c r="A25" s="460" t="s">
        <v>499</v>
      </c>
      <c r="B25" s="324"/>
      <c r="C25" s="388">
        <v>0</v>
      </c>
      <c r="D25" s="131"/>
      <c r="E25" s="131">
        <v>0</v>
      </c>
      <c r="F25" s="131"/>
      <c r="G25" s="131"/>
      <c r="H25" s="131"/>
      <c r="I25" s="131"/>
      <c r="J25" s="131"/>
    </row>
    <row r="26" spans="1:10" s="38" customFormat="1" ht="45" customHeight="1">
      <c r="A26" s="300" t="s">
        <v>112</v>
      </c>
      <c r="B26" s="330"/>
      <c r="C26" s="458"/>
      <c r="D26" s="458"/>
      <c r="E26" s="458"/>
      <c r="F26" s="456"/>
      <c r="G26" s="458"/>
      <c r="H26" s="458"/>
      <c r="I26" s="458"/>
      <c r="J26" s="458"/>
    </row>
    <row r="27" spans="1:10" s="38" customFormat="1" ht="45" customHeight="1">
      <c r="A27" s="336" t="s">
        <v>262</v>
      </c>
      <c r="B27" s="330"/>
      <c r="C27" s="458"/>
      <c r="D27" s="458"/>
      <c r="E27" s="458"/>
      <c r="F27" s="456"/>
      <c r="G27" s="458"/>
      <c r="H27" s="458"/>
      <c r="I27" s="458"/>
      <c r="J27" s="458"/>
    </row>
    <row r="28" spans="1:10" s="38" customFormat="1" ht="38.25" customHeight="1">
      <c r="A28" s="345" t="s">
        <v>380</v>
      </c>
      <c r="B28" s="330"/>
      <c r="C28" s="458">
        <f>C29+C42+C64+C69+C78</f>
        <v>-870</v>
      </c>
      <c r="D28" s="458">
        <f>D29+D42+D64+D69+D78</f>
        <v>-200</v>
      </c>
      <c r="E28" s="458">
        <f>E29+E42+E64+E69+E78</f>
        <v>-863</v>
      </c>
      <c r="F28" s="458">
        <f>SUM(G28:J28)</f>
        <v>-256</v>
      </c>
      <c r="G28" s="458">
        <f>G29+G42+G64+G69+G78</f>
        <v>-50</v>
      </c>
      <c r="H28" s="458">
        <f>H29+H42+H64+H69+H78</f>
        <v>-106</v>
      </c>
      <c r="I28" s="458">
        <f>I29+I42+I64+I69+I78</f>
        <v>-50</v>
      </c>
      <c r="J28" s="458">
        <f>J29+J42+J64+J69+J78</f>
        <v>-50</v>
      </c>
    </row>
    <row r="29" spans="1:10" s="38" customFormat="1" ht="42.75" customHeight="1">
      <c r="A29" s="300" t="s">
        <v>439</v>
      </c>
      <c r="B29" s="330">
        <v>3272</v>
      </c>
      <c r="C29" s="132">
        <f>SUM(C30:C41)</f>
        <v>-266</v>
      </c>
      <c r="D29" s="132">
        <f>SUM(D30:D41)</f>
        <v>0</v>
      </c>
      <c r="E29" s="132">
        <f>SUM(E30:E41)</f>
        <v>-346</v>
      </c>
      <c r="F29" s="132">
        <f t="shared" ref="F29:J29" si="3">SUM(F38:F39)</f>
        <v>-56</v>
      </c>
      <c r="G29" s="132">
        <f t="shared" si="3"/>
        <v>0</v>
      </c>
      <c r="H29" s="132">
        <f t="shared" si="3"/>
        <v>-56</v>
      </c>
      <c r="I29" s="132">
        <f t="shared" si="3"/>
        <v>0</v>
      </c>
      <c r="J29" s="132">
        <f t="shared" si="3"/>
        <v>0</v>
      </c>
    </row>
    <row r="30" spans="1:10" s="38" customFormat="1" ht="29.25" customHeight="1">
      <c r="A30" s="416" t="s">
        <v>626</v>
      </c>
      <c r="B30" s="330"/>
      <c r="C30" s="132">
        <v>0</v>
      </c>
      <c r="D30" s="132">
        <v>0</v>
      </c>
      <c r="E30" s="131">
        <v>-98</v>
      </c>
      <c r="F30" s="132">
        <v>0</v>
      </c>
      <c r="G30" s="132">
        <v>0</v>
      </c>
      <c r="H30" s="132">
        <v>0</v>
      </c>
      <c r="I30" s="132">
        <v>0</v>
      </c>
      <c r="J30" s="132">
        <v>0</v>
      </c>
    </row>
    <row r="31" spans="1:10" s="38" customFormat="1" ht="30" customHeight="1">
      <c r="A31" s="414" t="s">
        <v>627</v>
      </c>
      <c r="B31" s="330"/>
      <c r="C31" s="132">
        <v>0</v>
      </c>
      <c r="D31" s="132">
        <v>0</v>
      </c>
      <c r="E31" s="131">
        <v>-61</v>
      </c>
      <c r="F31" s="132">
        <v>0</v>
      </c>
      <c r="G31" s="132">
        <v>0</v>
      </c>
      <c r="H31" s="132">
        <v>0</v>
      </c>
      <c r="I31" s="132">
        <v>0</v>
      </c>
      <c r="J31" s="132">
        <v>0</v>
      </c>
    </row>
    <row r="32" spans="1:10" s="38" customFormat="1" ht="29.25" customHeight="1">
      <c r="A32" s="464" t="s">
        <v>628</v>
      </c>
      <c r="B32" s="330"/>
      <c r="C32" s="132">
        <v>0</v>
      </c>
      <c r="D32" s="132">
        <v>0</v>
      </c>
      <c r="E32" s="131">
        <v>-45</v>
      </c>
      <c r="F32" s="132">
        <v>0</v>
      </c>
      <c r="G32" s="132">
        <v>0</v>
      </c>
      <c r="H32" s="132">
        <v>0</v>
      </c>
      <c r="I32" s="132">
        <v>0</v>
      </c>
      <c r="J32" s="132">
        <v>0</v>
      </c>
    </row>
    <row r="33" spans="1:10" s="38" customFormat="1" ht="29.25" customHeight="1">
      <c r="A33" s="464" t="s">
        <v>629</v>
      </c>
      <c r="B33" s="330"/>
      <c r="C33" s="132">
        <v>0</v>
      </c>
      <c r="D33" s="132">
        <v>0</v>
      </c>
      <c r="E33" s="131">
        <v>-38</v>
      </c>
      <c r="F33" s="132">
        <v>0</v>
      </c>
      <c r="G33" s="132">
        <v>0</v>
      </c>
      <c r="H33" s="132">
        <v>0</v>
      </c>
      <c r="I33" s="132">
        <v>0</v>
      </c>
      <c r="J33" s="132">
        <v>0</v>
      </c>
    </row>
    <row r="34" spans="1:10" s="38" customFormat="1" ht="27" customHeight="1">
      <c r="A34" s="464" t="s">
        <v>630</v>
      </c>
      <c r="B34" s="330"/>
      <c r="C34" s="132">
        <v>0</v>
      </c>
      <c r="D34" s="132">
        <v>0</v>
      </c>
      <c r="E34" s="131">
        <v>-33</v>
      </c>
      <c r="F34" s="132">
        <v>0</v>
      </c>
      <c r="G34" s="132">
        <v>0</v>
      </c>
      <c r="H34" s="132">
        <v>0</v>
      </c>
      <c r="I34" s="132">
        <v>0</v>
      </c>
      <c r="J34" s="132">
        <v>0</v>
      </c>
    </row>
    <row r="35" spans="1:10" s="38" customFormat="1" ht="29.25" customHeight="1">
      <c r="A35" s="464" t="s">
        <v>631</v>
      </c>
      <c r="B35" s="330"/>
      <c r="C35" s="132">
        <v>0</v>
      </c>
      <c r="D35" s="132">
        <v>0</v>
      </c>
      <c r="E35" s="131">
        <v>-21</v>
      </c>
      <c r="F35" s="132">
        <v>0</v>
      </c>
      <c r="G35" s="132">
        <v>0</v>
      </c>
      <c r="H35" s="132">
        <v>0</v>
      </c>
      <c r="I35" s="132">
        <v>0</v>
      </c>
      <c r="J35" s="132">
        <v>0</v>
      </c>
    </row>
    <row r="36" spans="1:10" s="38" customFormat="1" ht="27.75" customHeight="1">
      <c r="A36" s="465" t="s">
        <v>523</v>
      </c>
      <c r="B36" s="330"/>
      <c r="C36" s="132">
        <v>0</v>
      </c>
      <c r="D36" s="132">
        <v>0</v>
      </c>
      <c r="E36" s="131">
        <v>-50</v>
      </c>
      <c r="F36" s="132">
        <v>0</v>
      </c>
      <c r="G36" s="132">
        <v>0</v>
      </c>
      <c r="H36" s="132">
        <v>0</v>
      </c>
      <c r="I36" s="132">
        <v>0</v>
      </c>
      <c r="J36" s="132">
        <v>0</v>
      </c>
    </row>
    <row r="37" spans="1:10" s="38" customFormat="1" ht="27" customHeight="1">
      <c r="A37" s="5" t="s">
        <v>599</v>
      </c>
      <c r="B37" s="330"/>
      <c r="C37" s="131">
        <v>-133</v>
      </c>
      <c r="D37" s="132">
        <v>0</v>
      </c>
      <c r="E37" s="132">
        <v>0</v>
      </c>
      <c r="F37" s="132">
        <v>0</v>
      </c>
      <c r="G37" s="132">
        <v>0</v>
      </c>
      <c r="H37" s="132">
        <v>0</v>
      </c>
      <c r="I37" s="132">
        <v>0</v>
      </c>
      <c r="J37" s="132">
        <v>0</v>
      </c>
    </row>
    <row r="38" spans="1:10" s="38" customFormat="1" ht="36" customHeight="1">
      <c r="A38" s="5" t="s">
        <v>598</v>
      </c>
      <c r="B38" s="324"/>
      <c r="C38" s="131">
        <v>-33</v>
      </c>
      <c r="D38" s="130">
        <v>0</v>
      </c>
      <c r="E38" s="131">
        <v>0</v>
      </c>
      <c r="F38" s="131">
        <f t="shared" ref="F38:F82" si="4">SUM(G38:J38)</f>
        <v>0</v>
      </c>
      <c r="G38" s="456">
        <v>0</v>
      </c>
      <c r="H38" s="456">
        <v>0</v>
      </c>
      <c r="I38" s="346">
        <v>0</v>
      </c>
      <c r="J38" s="346">
        <v>0</v>
      </c>
    </row>
    <row r="39" spans="1:10" s="38" customFormat="1" ht="27" customHeight="1">
      <c r="A39" s="5" t="s">
        <v>632</v>
      </c>
      <c r="B39" s="324"/>
      <c r="C39" s="131">
        <v>0</v>
      </c>
      <c r="D39" s="130">
        <v>0</v>
      </c>
      <c r="E39" s="131">
        <v>0</v>
      </c>
      <c r="F39" s="131">
        <f t="shared" si="4"/>
        <v>-56</v>
      </c>
      <c r="G39" s="456">
        <v>0</v>
      </c>
      <c r="H39" s="456">
        <v>-56</v>
      </c>
      <c r="I39" s="131">
        <v>0</v>
      </c>
      <c r="J39" s="456">
        <v>0</v>
      </c>
    </row>
    <row r="40" spans="1:10" s="38" customFormat="1" ht="27" customHeight="1">
      <c r="A40" s="460" t="s">
        <v>552</v>
      </c>
      <c r="B40" s="340"/>
      <c r="C40" s="396">
        <v>-50</v>
      </c>
      <c r="D40" s="357">
        <v>0</v>
      </c>
      <c r="E40" s="456"/>
      <c r="F40" s="213">
        <v>0</v>
      </c>
      <c r="G40" s="214">
        <v>0</v>
      </c>
      <c r="H40" s="214">
        <v>0</v>
      </c>
      <c r="I40" s="347">
        <v>0</v>
      </c>
      <c r="J40" s="214">
        <v>0</v>
      </c>
    </row>
    <row r="41" spans="1:10" s="38" customFormat="1" ht="27" customHeight="1">
      <c r="A41" s="460" t="s">
        <v>553</v>
      </c>
      <c r="B41" s="340"/>
      <c r="C41" s="396">
        <v>-50</v>
      </c>
      <c r="D41" s="357">
        <v>0</v>
      </c>
      <c r="E41" s="456"/>
      <c r="F41" s="213">
        <v>0</v>
      </c>
      <c r="G41" s="214">
        <v>0</v>
      </c>
      <c r="H41" s="214">
        <v>0</v>
      </c>
      <c r="I41" s="347">
        <v>0</v>
      </c>
      <c r="J41" s="214">
        <v>0</v>
      </c>
    </row>
    <row r="42" spans="1:10" s="38" customFormat="1" ht="42" customHeight="1">
      <c r="A42" s="300" t="s">
        <v>27</v>
      </c>
      <c r="B42" s="330">
        <v>3273</v>
      </c>
      <c r="C42" s="132">
        <f t="shared" ref="C42:J42" si="5">SUM(C43:C63)</f>
        <v>-101</v>
      </c>
      <c r="D42" s="132">
        <f t="shared" si="5"/>
        <v>-200</v>
      </c>
      <c r="E42" s="132">
        <f t="shared" si="5"/>
        <v>-120</v>
      </c>
      <c r="F42" s="132">
        <f t="shared" si="5"/>
        <v>-200</v>
      </c>
      <c r="G42" s="132">
        <f t="shared" si="5"/>
        <v>-50</v>
      </c>
      <c r="H42" s="132">
        <f t="shared" si="5"/>
        <v>-50</v>
      </c>
      <c r="I42" s="132">
        <f t="shared" si="5"/>
        <v>-50</v>
      </c>
      <c r="J42" s="132">
        <f t="shared" si="5"/>
        <v>-50</v>
      </c>
    </row>
    <row r="43" spans="1:10" s="38" customFormat="1" ht="27.75" customHeight="1">
      <c r="A43" s="460" t="s">
        <v>500</v>
      </c>
      <c r="B43" s="330"/>
      <c r="C43" s="456">
        <v>0</v>
      </c>
      <c r="D43" s="456">
        <v>-200</v>
      </c>
      <c r="E43" s="456">
        <v>-71</v>
      </c>
      <c r="F43" s="456">
        <f>SUM(G43:J43)</f>
        <v>-200</v>
      </c>
      <c r="G43" s="456">
        <v>-50</v>
      </c>
      <c r="H43" s="456">
        <v>-50</v>
      </c>
      <c r="I43" s="456">
        <v>-50</v>
      </c>
      <c r="J43" s="456">
        <v>-50</v>
      </c>
    </row>
    <row r="44" spans="1:10" s="38" customFormat="1" ht="22.5" customHeight="1">
      <c r="A44" s="393" t="s">
        <v>501</v>
      </c>
      <c r="B44" s="330"/>
      <c r="C44" s="382">
        <v>-7</v>
      </c>
      <c r="D44" s="132">
        <v>0</v>
      </c>
      <c r="E44" s="456"/>
      <c r="F44" s="132">
        <v>0</v>
      </c>
      <c r="G44" s="132">
        <v>0</v>
      </c>
      <c r="H44" s="132">
        <v>0</v>
      </c>
      <c r="I44" s="132">
        <v>0</v>
      </c>
      <c r="J44" s="132">
        <v>0</v>
      </c>
    </row>
    <row r="45" spans="1:10" s="38" customFormat="1" ht="27.75" customHeight="1">
      <c r="A45" s="397" t="s">
        <v>554</v>
      </c>
      <c r="B45" s="330"/>
      <c r="C45" s="381">
        <v>-8</v>
      </c>
      <c r="D45" s="132">
        <v>0</v>
      </c>
      <c r="E45" s="456"/>
      <c r="F45" s="132">
        <v>0</v>
      </c>
      <c r="G45" s="132">
        <v>0</v>
      </c>
      <c r="H45" s="132">
        <v>0</v>
      </c>
      <c r="I45" s="132">
        <v>0</v>
      </c>
      <c r="J45" s="132">
        <v>0</v>
      </c>
    </row>
    <row r="46" spans="1:10" s="38" customFormat="1" ht="27.75" customHeight="1">
      <c r="A46" s="379" t="s">
        <v>555</v>
      </c>
      <c r="B46" s="330"/>
      <c r="C46" s="399">
        <v>-21</v>
      </c>
      <c r="D46" s="132">
        <v>0</v>
      </c>
      <c r="E46" s="456"/>
      <c r="F46" s="132">
        <v>0</v>
      </c>
      <c r="G46" s="132">
        <v>0</v>
      </c>
      <c r="H46" s="132">
        <v>0</v>
      </c>
      <c r="I46" s="132">
        <v>0</v>
      </c>
      <c r="J46" s="132">
        <v>0</v>
      </c>
    </row>
    <row r="47" spans="1:10" s="38" customFormat="1" ht="27.75" customHeight="1">
      <c r="A47" s="379" t="s">
        <v>556</v>
      </c>
      <c r="B47" s="330"/>
      <c r="C47" s="399">
        <v>-2</v>
      </c>
      <c r="D47" s="132">
        <v>0</v>
      </c>
      <c r="E47" s="456"/>
      <c r="F47" s="132">
        <v>0</v>
      </c>
      <c r="G47" s="132">
        <v>0</v>
      </c>
      <c r="H47" s="132">
        <v>0</v>
      </c>
      <c r="I47" s="132">
        <v>0</v>
      </c>
      <c r="J47" s="132">
        <v>0</v>
      </c>
    </row>
    <row r="48" spans="1:10" s="38" customFormat="1" ht="27.75" customHeight="1">
      <c r="A48" s="379" t="s">
        <v>557</v>
      </c>
      <c r="B48" s="330"/>
      <c r="C48" s="399">
        <v>-3</v>
      </c>
      <c r="D48" s="132">
        <v>0</v>
      </c>
      <c r="E48" s="456"/>
      <c r="F48" s="132">
        <v>0</v>
      </c>
      <c r="G48" s="132">
        <v>0</v>
      </c>
      <c r="H48" s="132">
        <v>0</v>
      </c>
      <c r="I48" s="132">
        <v>0</v>
      </c>
      <c r="J48" s="132">
        <v>0</v>
      </c>
    </row>
    <row r="49" spans="1:10" s="38" customFormat="1" ht="27.75" customHeight="1">
      <c r="A49" s="379" t="s">
        <v>558</v>
      </c>
      <c r="B49" s="330"/>
      <c r="C49" s="399">
        <v>-3</v>
      </c>
      <c r="D49" s="132">
        <v>0</v>
      </c>
      <c r="E49" s="456"/>
      <c r="F49" s="132">
        <v>0</v>
      </c>
      <c r="G49" s="132">
        <v>0</v>
      </c>
      <c r="H49" s="132">
        <v>0</v>
      </c>
      <c r="I49" s="132">
        <v>0</v>
      </c>
      <c r="J49" s="132">
        <v>0</v>
      </c>
    </row>
    <row r="50" spans="1:10" s="38" customFormat="1" ht="25.5" customHeight="1">
      <c r="A50" s="379" t="s">
        <v>559</v>
      </c>
      <c r="B50" s="330"/>
      <c r="C50" s="399">
        <v>-2</v>
      </c>
      <c r="D50" s="132">
        <v>0</v>
      </c>
      <c r="E50" s="456"/>
      <c r="F50" s="132">
        <v>0</v>
      </c>
      <c r="G50" s="132">
        <v>0</v>
      </c>
      <c r="H50" s="132">
        <v>0</v>
      </c>
      <c r="I50" s="132">
        <v>0</v>
      </c>
      <c r="J50" s="132">
        <v>0</v>
      </c>
    </row>
    <row r="51" spans="1:10" s="38" customFormat="1" ht="25.5" customHeight="1">
      <c r="A51" s="379" t="s">
        <v>560</v>
      </c>
      <c r="B51" s="330"/>
      <c r="C51" s="399">
        <v>-8</v>
      </c>
      <c r="D51" s="132">
        <v>0</v>
      </c>
      <c r="E51" s="456"/>
      <c r="F51" s="132">
        <v>0</v>
      </c>
      <c r="G51" s="132">
        <v>0</v>
      </c>
      <c r="H51" s="132">
        <v>0</v>
      </c>
      <c r="I51" s="132">
        <v>0</v>
      </c>
      <c r="J51" s="132">
        <v>0</v>
      </c>
    </row>
    <row r="52" spans="1:10" s="38" customFormat="1" ht="25.5" customHeight="1">
      <c r="A52" s="379" t="s">
        <v>561</v>
      </c>
      <c r="B52" s="330"/>
      <c r="C52" s="399">
        <v>-1</v>
      </c>
      <c r="D52" s="132">
        <v>0</v>
      </c>
      <c r="E52" s="456"/>
      <c r="F52" s="132">
        <v>0</v>
      </c>
      <c r="G52" s="132">
        <v>0</v>
      </c>
      <c r="H52" s="132">
        <v>0</v>
      </c>
      <c r="I52" s="132">
        <v>0</v>
      </c>
      <c r="J52" s="132">
        <v>0</v>
      </c>
    </row>
    <row r="53" spans="1:10" s="38" customFormat="1" ht="25.5" customHeight="1">
      <c r="A53" s="379" t="s">
        <v>562</v>
      </c>
      <c r="B53" s="330"/>
      <c r="C53" s="399">
        <v>-5</v>
      </c>
      <c r="D53" s="132">
        <v>0</v>
      </c>
      <c r="E53" s="456"/>
      <c r="F53" s="132">
        <v>0</v>
      </c>
      <c r="G53" s="132">
        <v>0</v>
      </c>
      <c r="H53" s="132">
        <v>0</v>
      </c>
      <c r="I53" s="132">
        <v>0</v>
      </c>
      <c r="J53" s="132">
        <v>0</v>
      </c>
    </row>
    <row r="54" spans="1:10" s="38" customFormat="1" ht="29.25" customHeight="1">
      <c r="A54" s="379" t="s">
        <v>600</v>
      </c>
      <c r="B54" s="330"/>
      <c r="C54" s="399">
        <v>-6</v>
      </c>
      <c r="D54" s="132">
        <v>0</v>
      </c>
      <c r="E54" s="456"/>
      <c r="F54" s="132">
        <v>0</v>
      </c>
      <c r="G54" s="132">
        <v>0</v>
      </c>
      <c r="H54" s="132">
        <v>0</v>
      </c>
      <c r="I54" s="132">
        <v>0</v>
      </c>
      <c r="J54" s="132">
        <v>0</v>
      </c>
    </row>
    <row r="55" spans="1:10" s="38" customFormat="1" ht="29.25" customHeight="1">
      <c r="A55" s="379" t="s">
        <v>563</v>
      </c>
      <c r="B55" s="330"/>
      <c r="C55" s="399">
        <v>-1</v>
      </c>
      <c r="D55" s="132">
        <v>0</v>
      </c>
      <c r="E55" s="456"/>
      <c r="F55" s="132">
        <v>0</v>
      </c>
      <c r="G55" s="132">
        <v>0</v>
      </c>
      <c r="H55" s="132">
        <v>0</v>
      </c>
      <c r="I55" s="132">
        <v>0</v>
      </c>
      <c r="J55" s="132">
        <v>0</v>
      </c>
    </row>
    <row r="56" spans="1:10" s="38" customFormat="1" ht="29.25" customHeight="1">
      <c r="A56" s="379" t="s">
        <v>601</v>
      </c>
      <c r="B56" s="348"/>
      <c r="C56" s="399">
        <v>-3</v>
      </c>
      <c r="D56" s="208">
        <v>0</v>
      </c>
      <c r="E56" s="399">
        <v>-5</v>
      </c>
      <c r="F56" s="208">
        <v>0</v>
      </c>
      <c r="G56" s="208">
        <v>0</v>
      </c>
      <c r="H56" s="208">
        <v>0</v>
      </c>
      <c r="I56" s="208">
        <v>0</v>
      </c>
      <c r="J56" s="208">
        <v>0</v>
      </c>
    </row>
    <row r="57" spans="1:10" s="38" customFormat="1" ht="29.25" customHeight="1">
      <c r="A57" s="379" t="s">
        <v>602</v>
      </c>
      <c r="B57" s="348"/>
      <c r="C57" s="399">
        <v>-16</v>
      </c>
      <c r="D57" s="208">
        <v>0</v>
      </c>
      <c r="E57" s="208">
        <v>0</v>
      </c>
      <c r="F57" s="208">
        <v>0</v>
      </c>
      <c r="G57" s="208">
        <v>0</v>
      </c>
      <c r="H57" s="208">
        <v>0</v>
      </c>
      <c r="I57" s="208">
        <v>0</v>
      </c>
      <c r="J57" s="208">
        <v>0</v>
      </c>
    </row>
    <row r="58" spans="1:10" s="38" customFormat="1" ht="29.25" customHeight="1">
      <c r="A58" s="206" t="s">
        <v>524</v>
      </c>
      <c r="B58" s="348"/>
      <c r="C58" s="215">
        <v>-8</v>
      </c>
      <c r="D58" s="208">
        <v>0</v>
      </c>
      <c r="E58" s="215">
        <v>-20</v>
      </c>
      <c r="F58" s="208">
        <v>0</v>
      </c>
      <c r="G58" s="208">
        <v>0</v>
      </c>
      <c r="H58" s="208">
        <v>0</v>
      </c>
      <c r="I58" s="208">
        <v>0</v>
      </c>
      <c r="J58" s="208">
        <v>0</v>
      </c>
    </row>
    <row r="59" spans="1:10" s="38" customFormat="1" ht="29.25" customHeight="1">
      <c r="A59" s="206" t="s">
        <v>525</v>
      </c>
      <c r="B59" s="348"/>
      <c r="C59" s="213">
        <v>-7</v>
      </c>
      <c r="D59" s="208">
        <v>0</v>
      </c>
      <c r="E59" s="208">
        <v>0</v>
      </c>
      <c r="F59" s="208">
        <v>0</v>
      </c>
      <c r="G59" s="208">
        <v>0</v>
      </c>
      <c r="H59" s="208">
        <v>0</v>
      </c>
      <c r="I59" s="208">
        <v>0</v>
      </c>
      <c r="J59" s="208">
        <v>0</v>
      </c>
    </row>
    <row r="60" spans="1:10" s="38" customFormat="1" ht="29.25" customHeight="1">
      <c r="A60" s="466" t="s">
        <v>622</v>
      </c>
      <c r="B60" s="348"/>
      <c r="C60" s="208">
        <v>0</v>
      </c>
      <c r="D60" s="208">
        <v>0</v>
      </c>
      <c r="E60" s="213">
        <v>-5</v>
      </c>
      <c r="F60" s="208">
        <v>0</v>
      </c>
      <c r="G60" s="208">
        <v>0</v>
      </c>
      <c r="H60" s="208">
        <v>0</v>
      </c>
      <c r="I60" s="208">
        <v>0</v>
      </c>
      <c r="J60" s="208">
        <v>0</v>
      </c>
    </row>
    <row r="61" spans="1:10" s="38" customFormat="1" ht="29.25" customHeight="1">
      <c r="A61" s="466" t="s">
        <v>623</v>
      </c>
      <c r="B61" s="348"/>
      <c r="C61" s="215"/>
      <c r="D61" s="208">
        <v>0</v>
      </c>
      <c r="E61" s="213">
        <v>-8</v>
      </c>
      <c r="F61" s="208">
        <v>0</v>
      </c>
      <c r="G61" s="208">
        <v>0</v>
      </c>
      <c r="H61" s="208">
        <v>0</v>
      </c>
      <c r="I61" s="208">
        <v>0</v>
      </c>
      <c r="J61" s="208">
        <v>0</v>
      </c>
    </row>
    <row r="62" spans="1:10" s="38" customFormat="1" ht="30.75" customHeight="1">
      <c r="A62" s="466" t="s">
        <v>624</v>
      </c>
      <c r="B62" s="348"/>
      <c r="C62" s="208">
        <v>0</v>
      </c>
      <c r="D62" s="208">
        <v>0</v>
      </c>
      <c r="E62" s="213">
        <v>-3</v>
      </c>
      <c r="F62" s="208">
        <v>0</v>
      </c>
      <c r="G62" s="208">
        <v>0</v>
      </c>
      <c r="H62" s="208">
        <v>0</v>
      </c>
      <c r="I62" s="208">
        <v>0</v>
      </c>
      <c r="J62" s="208">
        <v>0</v>
      </c>
    </row>
    <row r="63" spans="1:10" s="38" customFormat="1" ht="30" customHeight="1">
      <c r="A63" s="466" t="s">
        <v>625</v>
      </c>
      <c r="B63" s="348"/>
      <c r="C63" s="213"/>
      <c r="D63" s="208">
        <v>0</v>
      </c>
      <c r="E63" s="213">
        <v>-8</v>
      </c>
      <c r="F63" s="208">
        <v>0</v>
      </c>
      <c r="G63" s="208">
        <v>0</v>
      </c>
      <c r="H63" s="208">
        <v>0</v>
      </c>
      <c r="I63" s="208">
        <v>0</v>
      </c>
      <c r="J63" s="208">
        <v>0</v>
      </c>
    </row>
    <row r="64" spans="1:10" s="38" customFormat="1" ht="43.5" customHeight="1">
      <c r="A64" s="300" t="s">
        <v>412</v>
      </c>
      <c r="B64" s="330">
        <v>3274</v>
      </c>
      <c r="C64" s="132">
        <f>SUM(C65:C68)</f>
        <v>-50</v>
      </c>
      <c r="D64" s="132">
        <v>0</v>
      </c>
      <c r="E64" s="132">
        <f t="shared" ref="E64:J64" si="6">SUM(E65:E68)</f>
        <v>-10</v>
      </c>
      <c r="F64" s="132">
        <f t="shared" si="6"/>
        <v>0</v>
      </c>
      <c r="G64" s="132">
        <f t="shared" si="6"/>
        <v>0</v>
      </c>
      <c r="H64" s="132">
        <f t="shared" si="6"/>
        <v>0</v>
      </c>
      <c r="I64" s="132">
        <f t="shared" si="6"/>
        <v>0</v>
      </c>
      <c r="J64" s="132">
        <f t="shared" si="6"/>
        <v>0</v>
      </c>
    </row>
    <row r="65" spans="1:10" s="38" customFormat="1" ht="29.25" customHeight="1">
      <c r="A65" s="207" t="s">
        <v>564</v>
      </c>
      <c r="B65" s="340"/>
      <c r="C65" s="215">
        <v>-50</v>
      </c>
      <c r="D65" s="213">
        <v>0</v>
      </c>
      <c r="E65" s="215">
        <v>0</v>
      </c>
      <c r="F65" s="132">
        <v>0</v>
      </c>
      <c r="G65" s="132">
        <v>0</v>
      </c>
      <c r="H65" s="132">
        <v>0</v>
      </c>
      <c r="I65" s="132">
        <v>0</v>
      </c>
      <c r="J65" s="132">
        <v>0</v>
      </c>
    </row>
    <row r="66" spans="1:10" s="38" customFormat="1" ht="41.25" customHeight="1">
      <c r="A66" s="414" t="s">
        <v>619</v>
      </c>
      <c r="B66" s="340"/>
      <c r="C66" s="215">
        <v>0</v>
      </c>
      <c r="D66" s="213">
        <v>0</v>
      </c>
      <c r="E66" s="215">
        <v>-5</v>
      </c>
      <c r="F66" s="132">
        <v>0</v>
      </c>
      <c r="G66" s="132">
        <v>0</v>
      </c>
      <c r="H66" s="132">
        <v>0</v>
      </c>
      <c r="I66" s="132">
        <v>0</v>
      </c>
      <c r="J66" s="132">
        <v>0</v>
      </c>
    </row>
    <row r="67" spans="1:10" s="38" customFormat="1" ht="33.75" customHeight="1">
      <c r="A67" s="414" t="s">
        <v>620</v>
      </c>
      <c r="B67" s="340"/>
      <c r="C67" s="215">
        <v>0</v>
      </c>
      <c r="D67" s="213">
        <v>0</v>
      </c>
      <c r="E67" s="215">
        <v>-3</v>
      </c>
      <c r="F67" s="132">
        <v>0</v>
      </c>
      <c r="G67" s="132">
        <v>0</v>
      </c>
      <c r="H67" s="132">
        <v>0</v>
      </c>
      <c r="I67" s="132">
        <v>0</v>
      </c>
      <c r="J67" s="132">
        <v>0</v>
      </c>
    </row>
    <row r="68" spans="1:10" s="38" customFormat="1" ht="27" customHeight="1">
      <c r="A68" s="414" t="s">
        <v>621</v>
      </c>
      <c r="B68" s="340"/>
      <c r="C68" s="215">
        <v>0</v>
      </c>
      <c r="D68" s="213">
        <v>0</v>
      </c>
      <c r="E68" s="215">
        <v>-2</v>
      </c>
      <c r="F68" s="132">
        <v>0</v>
      </c>
      <c r="G68" s="132">
        <v>0</v>
      </c>
      <c r="H68" s="132">
        <v>0</v>
      </c>
      <c r="I68" s="132">
        <v>0</v>
      </c>
      <c r="J68" s="132">
        <v>0</v>
      </c>
    </row>
    <row r="69" spans="1:10" s="38" customFormat="1" ht="42" customHeight="1">
      <c r="A69" s="300" t="s">
        <v>413</v>
      </c>
      <c r="B69" s="330">
        <v>3275</v>
      </c>
      <c r="C69" s="132">
        <f>SUM(C70:C77)</f>
        <v>-453</v>
      </c>
      <c r="D69" s="132">
        <v>0</v>
      </c>
      <c r="E69" s="132">
        <f>SUM(E70:E77)</f>
        <v>-387</v>
      </c>
      <c r="F69" s="131">
        <f t="shared" si="4"/>
        <v>0</v>
      </c>
      <c r="G69" s="132">
        <f>SUM(G70:G72)</f>
        <v>0</v>
      </c>
      <c r="H69" s="132">
        <f>SUM(H70:H72)</f>
        <v>0</v>
      </c>
      <c r="I69" s="132">
        <f>SUM(I70:I72)</f>
        <v>0</v>
      </c>
      <c r="J69" s="132">
        <f>SUM(J70:J72)</f>
        <v>0</v>
      </c>
    </row>
    <row r="70" spans="1:10" s="38" customFormat="1" ht="39" customHeight="1">
      <c r="A70" s="400" t="s">
        <v>565</v>
      </c>
      <c r="B70" s="324"/>
      <c r="C70" s="388">
        <v>-110</v>
      </c>
      <c r="D70" s="131">
        <v>0</v>
      </c>
      <c r="E70" s="131">
        <v>-17</v>
      </c>
      <c r="F70" s="131">
        <f t="shared" si="4"/>
        <v>0</v>
      </c>
      <c r="G70" s="131">
        <v>0</v>
      </c>
      <c r="H70" s="131">
        <v>0</v>
      </c>
      <c r="I70" s="131">
        <v>0</v>
      </c>
      <c r="J70" s="131">
        <v>0</v>
      </c>
    </row>
    <row r="71" spans="1:10" s="38" customFormat="1" ht="31.5" customHeight="1">
      <c r="A71" s="400" t="s">
        <v>603</v>
      </c>
      <c r="B71" s="324"/>
      <c r="C71" s="388">
        <v>-330</v>
      </c>
      <c r="D71" s="131">
        <v>0</v>
      </c>
      <c r="E71" s="131">
        <v>0</v>
      </c>
      <c r="F71" s="131">
        <f t="shared" ref="F71:F72" si="7">SUM(G71:J71)</f>
        <v>0</v>
      </c>
      <c r="G71" s="131">
        <v>0</v>
      </c>
      <c r="H71" s="131">
        <v>0</v>
      </c>
      <c r="I71" s="131">
        <v>0</v>
      </c>
      <c r="J71" s="131">
        <v>0</v>
      </c>
    </row>
    <row r="72" spans="1:10" s="38" customFormat="1" ht="29.25" customHeight="1">
      <c r="A72" s="400" t="s">
        <v>604</v>
      </c>
      <c r="B72" s="324"/>
      <c r="C72" s="388">
        <v>-13</v>
      </c>
      <c r="D72" s="131">
        <v>0</v>
      </c>
      <c r="E72" s="131">
        <v>0</v>
      </c>
      <c r="F72" s="131">
        <f t="shared" si="7"/>
        <v>0</v>
      </c>
      <c r="G72" s="131">
        <v>0</v>
      </c>
      <c r="H72" s="131">
        <v>0</v>
      </c>
      <c r="I72" s="131">
        <v>0</v>
      </c>
      <c r="J72" s="131">
        <v>0</v>
      </c>
    </row>
    <row r="73" spans="1:10" s="38" customFormat="1" ht="29.25" customHeight="1">
      <c r="A73" s="414" t="s">
        <v>614</v>
      </c>
      <c r="B73" s="423"/>
      <c r="C73" s="424"/>
      <c r="D73" s="425"/>
      <c r="E73" s="388">
        <v>-30</v>
      </c>
      <c r="F73" s="425"/>
      <c r="G73" s="425"/>
      <c r="H73" s="425"/>
      <c r="I73" s="425"/>
      <c r="J73" s="425"/>
    </row>
    <row r="74" spans="1:10" s="38" customFormat="1" ht="29.25" customHeight="1">
      <c r="A74" s="414" t="s">
        <v>615</v>
      </c>
      <c r="B74" s="423"/>
      <c r="C74" s="424"/>
      <c r="D74" s="425"/>
      <c r="E74" s="388">
        <v>-207</v>
      </c>
      <c r="F74" s="425"/>
      <c r="G74" s="425"/>
      <c r="H74" s="425"/>
      <c r="I74" s="425"/>
      <c r="J74" s="425"/>
    </row>
    <row r="75" spans="1:10" s="38" customFormat="1" ht="32.25" customHeight="1">
      <c r="A75" s="414" t="s">
        <v>616</v>
      </c>
      <c r="B75" s="340"/>
      <c r="C75" s="215">
        <v>0</v>
      </c>
      <c r="D75" s="213">
        <v>0</v>
      </c>
      <c r="E75" s="388">
        <v>-10</v>
      </c>
      <c r="F75" s="213">
        <v>0</v>
      </c>
      <c r="G75" s="213">
        <v>0</v>
      </c>
      <c r="H75" s="213">
        <v>0</v>
      </c>
      <c r="I75" s="213">
        <v>0</v>
      </c>
      <c r="J75" s="213">
        <v>0</v>
      </c>
    </row>
    <row r="76" spans="1:10" s="38" customFormat="1" ht="39.75" customHeight="1">
      <c r="A76" s="464" t="s">
        <v>617</v>
      </c>
      <c r="B76" s="340"/>
      <c r="C76" s="215">
        <v>0</v>
      </c>
      <c r="D76" s="213">
        <v>0</v>
      </c>
      <c r="E76" s="388">
        <v>-75</v>
      </c>
      <c r="F76" s="213">
        <v>0</v>
      </c>
      <c r="G76" s="213">
        <v>0</v>
      </c>
      <c r="H76" s="213">
        <v>0</v>
      </c>
      <c r="I76" s="213">
        <v>0</v>
      </c>
      <c r="J76" s="213">
        <v>0</v>
      </c>
    </row>
    <row r="77" spans="1:10" s="38" customFormat="1" ht="36.75" customHeight="1">
      <c r="A77" s="464" t="s">
        <v>618</v>
      </c>
      <c r="B77" s="340"/>
      <c r="C77" s="215">
        <v>0</v>
      </c>
      <c r="D77" s="213">
        <v>0</v>
      </c>
      <c r="E77" s="388">
        <v>-48</v>
      </c>
      <c r="F77" s="213">
        <v>0</v>
      </c>
      <c r="G77" s="213">
        <v>0</v>
      </c>
      <c r="H77" s="213">
        <v>0</v>
      </c>
      <c r="I77" s="213">
        <v>0</v>
      </c>
      <c r="J77" s="213">
        <v>0</v>
      </c>
    </row>
    <row r="78" spans="1:10" s="38" customFormat="1" ht="30.75" hidden="1" customHeight="1">
      <c r="A78" s="300" t="s">
        <v>414</v>
      </c>
      <c r="B78" s="330">
        <v>3276</v>
      </c>
      <c r="C78" s="458">
        <f>SUM(C79:C80)</f>
        <v>0</v>
      </c>
      <c r="D78" s="202">
        <v>0</v>
      </c>
      <c r="E78" s="458">
        <f>SUM(E79:E80)</f>
        <v>0</v>
      </c>
      <c r="F78" s="131">
        <f t="shared" si="4"/>
        <v>0</v>
      </c>
      <c r="G78" s="458">
        <f>SUM(G79:G80)</f>
        <v>0</v>
      </c>
      <c r="H78" s="458">
        <f>SUM(H79:H80)</f>
        <v>0</v>
      </c>
      <c r="I78" s="458">
        <f>SUM(I79:I80)</f>
        <v>0</v>
      </c>
      <c r="J78" s="458">
        <f>SUM(J79:J80)</f>
        <v>0</v>
      </c>
    </row>
    <row r="79" spans="1:10" s="38" customFormat="1" ht="38.25" hidden="1" customHeight="1">
      <c r="A79" s="203"/>
      <c r="B79" s="324"/>
      <c r="C79" s="458">
        <f t="shared" ref="C79:E79" si="8">SUM(C80:C81)</f>
        <v>0</v>
      </c>
      <c r="D79" s="202">
        <v>0</v>
      </c>
      <c r="E79" s="458">
        <f t="shared" si="8"/>
        <v>0</v>
      </c>
      <c r="F79" s="131">
        <f>SUM(G79:J79)</f>
        <v>0</v>
      </c>
      <c r="G79" s="131">
        <v>0</v>
      </c>
      <c r="H79" s="131">
        <v>0</v>
      </c>
      <c r="I79" s="131">
        <v>0</v>
      </c>
      <c r="J79" s="131">
        <v>0</v>
      </c>
    </row>
    <row r="80" spans="1:10" s="38" customFormat="1" ht="32.25" hidden="1" customHeight="1">
      <c r="A80" s="203"/>
      <c r="B80" s="324"/>
      <c r="C80" s="458">
        <f t="shared" ref="C80:E80" si="9">SUM(C81:C82)</f>
        <v>0</v>
      </c>
      <c r="D80" s="202">
        <v>0</v>
      </c>
      <c r="E80" s="458">
        <f t="shared" si="9"/>
        <v>0</v>
      </c>
      <c r="F80" s="131">
        <f t="shared" si="4"/>
        <v>0</v>
      </c>
      <c r="G80" s="131">
        <v>0</v>
      </c>
      <c r="H80" s="131">
        <v>0</v>
      </c>
      <c r="I80" s="131">
        <v>0</v>
      </c>
      <c r="J80" s="131">
        <v>0</v>
      </c>
    </row>
    <row r="81" spans="1:15" s="38" customFormat="1" ht="30" customHeight="1">
      <c r="A81" s="300" t="s">
        <v>114</v>
      </c>
      <c r="B81" s="324"/>
      <c r="C81" s="458">
        <v>0</v>
      </c>
      <c r="D81" s="202">
        <v>0</v>
      </c>
      <c r="E81" s="458">
        <v>0</v>
      </c>
      <c r="F81" s="131">
        <f t="shared" si="4"/>
        <v>0</v>
      </c>
      <c r="G81" s="131">
        <v>0</v>
      </c>
      <c r="H81" s="131">
        <v>0</v>
      </c>
      <c r="I81" s="131">
        <v>0</v>
      </c>
      <c r="J81" s="131">
        <v>0</v>
      </c>
      <c r="O81" s="137"/>
    </row>
    <row r="82" spans="1:15" s="38" customFormat="1" ht="30" customHeight="1">
      <c r="A82" s="336" t="s">
        <v>268</v>
      </c>
      <c r="B82" s="324"/>
      <c r="C82" s="458">
        <v>0</v>
      </c>
      <c r="D82" s="202">
        <v>0</v>
      </c>
      <c r="E82" s="458">
        <v>0</v>
      </c>
      <c r="F82" s="132">
        <f t="shared" si="4"/>
        <v>0</v>
      </c>
      <c r="G82" s="131">
        <v>0</v>
      </c>
      <c r="H82" s="131">
        <v>0</v>
      </c>
      <c r="I82" s="131">
        <v>0</v>
      </c>
      <c r="J82" s="131">
        <v>0</v>
      </c>
      <c r="O82" s="137"/>
    </row>
    <row r="83" spans="1:15" s="38" customFormat="1" ht="30" customHeight="1">
      <c r="A83" s="300" t="s">
        <v>247</v>
      </c>
      <c r="B83" s="330">
        <v>3390</v>
      </c>
      <c r="C83" s="458">
        <f>SUM(C84:C84)</f>
        <v>0</v>
      </c>
      <c r="D83" s="458">
        <v>0</v>
      </c>
      <c r="E83" s="458">
        <f t="shared" ref="E83:J83" si="10">SUM(E84:E84)</f>
        <v>0</v>
      </c>
      <c r="F83" s="458">
        <f t="shared" si="10"/>
        <v>0</v>
      </c>
      <c r="G83" s="458">
        <f t="shared" si="10"/>
        <v>0</v>
      </c>
      <c r="H83" s="458">
        <f t="shared" si="10"/>
        <v>0</v>
      </c>
      <c r="I83" s="458">
        <f t="shared" si="10"/>
        <v>0</v>
      </c>
      <c r="J83" s="458">
        <f t="shared" si="10"/>
        <v>0</v>
      </c>
      <c r="O83" s="137"/>
    </row>
    <row r="84" spans="1:15" s="38" customFormat="1" ht="19.5" customHeight="1">
      <c r="A84" s="460" t="s">
        <v>502</v>
      </c>
      <c r="B84" s="330"/>
      <c r="C84" s="131">
        <v>0</v>
      </c>
      <c r="D84" s="131">
        <v>0</v>
      </c>
      <c r="E84" s="131">
        <v>0</v>
      </c>
      <c r="F84" s="132">
        <v>0</v>
      </c>
      <c r="G84" s="458">
        <v>0</v>
      </c>
      <c r="H84" s="458">
        <v>0</v>
      </c>
      <c r="I84" s="458">
        <v>0</v>
      </c>
      <c r="J84" s="458">
        <v>0</v>
      </c>
    </row>
    <row r="85" spans="1:15">
      <c r="A85" s="439"/>
      <c r="B85" s="331"/>
      <c r="C85" s="349"/>
      <c r="D85" s="349"/>
      <c r="E85" s="349"/>
      <c r="F85" s="349"/>
      <c r="G85" s="349"/>
      <c r="H85" s="349"/>
      <c r="I85" s="349"/>
      <c r="J85" s="350"/>
    </row>
    <row r="86" spans="1:15" ht="29.25" customHeight="1">
      <c r="A86" s="296" t="s">
        <v>528</v>
      </c>
      <c r="B86" s="313"/>
      <c r="C86" s="589" t="s">
        <v>86</v>
      </c>
      <c r="D86" s="589"/>
      <c r="E86" s="449"/>
      <c r="F86" s="351"/>
      <c r="G86" s="517" t="s">
        <v>540</v>
      </c>
      <c r="H86" s="517"/>
      <c r="I86" s="517"/>
    </row>
    <row r="87" spans="1:15">
      <c r="A87" s="452" t="s">
        <v>366</v>
      </c>
      <c r="B87" s="40"/>
      <c r="C87" s="590" t="s">
        <v>403</v>
      </c>
      <c r="D87" s="590"/>
      <c r="E87" s="450"/>
      <c r="F87" s="40"/>
      <c r="G87" s="591" t="s">
        <v>83</v>
      </c>
      <c r="H87" s="591"/>
      <c r="I87" s="591"/>
    </row>
    <row r="88" spans="1:15">
      <c r="A88" s="97"/>
      <c r="C88" s="443"/>
      <c r="D88" s="217"/>
      <c r="E88" s="217"/>
      <c r="F88" s="217"/>
      <c r="G88" s="217"/>
      <c r="H88" s="217"/>
    </row>
    <row r="89" spans="1:15">
      <c r="A89" s="97"/>
      <c r="C89" s="443"/>
      <c r="D89" s="217"/>
      <c r="E89" s="217"/>
      <c r="F89" s="217"/>
      <c r="G89" s="217"/>
      <c r="H89" s="217"/>
    </row>
    <row r="90" spans="1:15">
      <c r="A90" s="97"/>
      <c r="C90" s="443"/>
      <c r="D90" s="217"/>
      <c r="E90" s="217"/>
      <c r="F90" s="217"/>
      <c r="G90" s="217"/>
      <c r="H90" s="217"/>
    </row>
    <row r="91" spans="1:15">
      <c r="A91" s="97"/>
      <c r="C91" s="443"/>
      <c r="D91" s="217"/>
      <c r="E91" s="217"/>
      <c r="F91" s="217"/>
      <c r="G91" s="217"/>
      <c r="H91" s="217"/>
    </row>
    <row r="92" spans="1:15">
      <c r="A92" s="97"/>
      <c r="C92" s="443"/>
      <c r="D92" s="217"/>
      <c r="E92" s="217"/>
      <c r="F92" s="217"/>
      <c r="G92" s="217"/>
      <c r="H92" s="217"/>
    </row>
    <row r="93" spans="1:15">
      <c r="A93" s="97"/>
      <c r="C93" s="443"/>
      <c r="D93" s="217"/>
      <c r="E93" s="217"/>
      <c r="F93" s="217"/>
      <c r="G93" s="217"/>
      <c r="H93" s="217"/>
    </row>
    <row r="94" spans="1:15">
      <c r="A94" s="97"/>
      <c r="C94" s="443"/>
      <c r="D94" s="217"/>
      <c r="E94" s="217"/>
      <c r="F94" s="217"/>
      <c r="G94" s="217"/>
      <c r="H94" s="217"/>
    </row>
    <row r="95" spans="1:15">
      <c r="A95" s="97"/>
      <c r="C95" s="443"/>
      <c r="D95" s="217"/>
      <c r="E95" s="217"/>
      <c r="F95" s="217"/>
      <c r="G95" s="217"/>
      <c r="H95" s="217"/>
    </row>
    <row r="96" spans="1:15">
      <c r="A96" s="97"/>
      <c r="C96" s="443"/>
      <c r="D96" s="217"/>
      <c r="E96" s="217"/>
      <c r="F96" s="217"/>
      <c r="G96" s="217"/>
      <c r="H96" s="217"/>
    </row>
    <row r="97" spans="1:8">
      <c r="A97" s="97"/>
      <c r="C97" s="443"/>
      <c r="D97" s="217"/>
      <c r="E97" s="217"/>
      <c r="F97" s="217"/>
      <c r="G97" s="217"/>
      <c r="H97" s="217"/>
    </row>
    <row r="98" spans="1:8">
      <c r="A98" s="97"/>
      <c r="C98" s="443"/>
      <c r="D98" s="217"/>
      <c r="E98" s="217"/>
      <c r="F98" s="217"/>
      <c r="G98" s="217"/>
      <c r="H98" s="217"/>
    </row>
    <row r="99" spans="1:8">
      <c r="A99" s="97"/>
      <c r="C99" s="443"/>
      <c r="D99" s="217"/>
      <c r="E99" s="217"/>
      <c r="F99" s="217"/>
      <c r="G99" s="217"/>
      <c r="H99" s="217"/>
    </row>
    <row r="100" spans="1:8">
      <c r="A100" s="97"/>
      <c r="C100" s="443"/>
      <c r="D100" s="217"/>
      <c r="E100" s="217"/>
      <c r="F100" s="217"/>
      <c r="G100" s="217"/>
      <c r="H100" s="217"/>
    </row>
    <row r="101" spans="1:8">
      <c r="A101" s="97"/>
      <c r="C101" s="443"/>
      <c r="D101" s="217"/>
      <c r="E101" s="217"/>
      <c r="F101" s="217"/>
      <c r="G101" s="217"/>
      <c r="H101" s="217"/>
    </row>
    <row r="102" spans="1:8">
      <c r="A102" s="97"/>
      <c r="C102" s="443"/>
      <c r="D102" s="217"/>
      <c r="E102" s="217"/>
      <c r="F102" s="217"/>
      <c r="G102" s="217"/>
      <c r="H102" s="217"/>
    </row>
    <row r="103" spans="1:8">
      <c r="A103" s="97"/>
      <c r="C103" s="443"/>
      <c r="D103" s="217"/>
      <c r="E103" s="217"/>
      <c r="F103" s="217"/>
      <c r="G103" s="217"/>
      <c r="H103" s="217"/>
    </row>
    <row r="104" spans="1:8">
      <c r="A104" s="97"/>
      <c r="C104" s="443"/>
      <c r="D104" s="217"/>
      <c r="E104" s="217"/>
      <c r="F104" s="217"/>
      <c r="G104" s="217"/>
      <c r="H104" s="217"/>
    </row>
    <row r="105" spans="1:8">
      <c r="A105" s="97"/>
      <c r="C105" s="443"/>
      <c r="D105" s="217"/>
      <c r="E105" s="217"/>
      <c r="F105" s="217"/>
      <c r="G105" s="217"/>
      <c r="H105" s="217"/>
    </row>
    <row r="106" spans="1:8">
      <c r="A106" s="97"/>
      <c r="C106" s="443"/>
      <c r="D106" s="217"/>
      <c r="E106" s="217"/>
      <c r="F106" s="217"/>
      <c r="G106" s="217"/>
      <c r="H106" s="217"/>
    </row>
    <row r="107" spans="1:8">
      <c r="A107" s="97"/>
      <c r="C107" s="443"/>
      <c r="D107" s="217"/>
      <c r="E107" s="217"/>
      <c r="F107" s="217"/>
      <c r="G107" s="217"/>
      <c r="H107" s="217"/>
    </row>
    <row r="108" spans="1:8">
      <c r="A108" s="97"/>
      <c r="C108" s="443"/>
      <c r="D108" s="217"/>
      <c r="E108" s="217"/>
      <c r="F108" s="217"/>
      <c r="G108" s="217"/>
      <c r="H108" s="217"/>
    </row>
    <row r="109" spans="1:8">
      <c r="A109" s="97"/>
      <c r="C109" s="443"/>
      <c r="D109" s="217"/>
      <c r="E109" s="217"/>
      <c r="F109" s="217"/>
      <c r="G109" s="217"/>
      <c r="H109" s="217"/>
    </row>
    <row r="110" spans="1:8">
      <c r="A110" s="97"/>
      <c r="C110" s="443"/>
      <c r="D110" s="217"/>
      <c r="E110" s="217"/>
      <c r="F110" s="217"/>
      <c r="G110" s="217"/>
      <c r="H110" s="217"/>
    </row>
    <row r="111" spans="1:8">
      <c r="A111" s="97"/>
      <c r="C111" s="443"/>
      <c r="D111" s="217"/>
      <c r="E111" s="217"/>
      <c r="F111" s="217"/>
      <c r="G111" s="217"/>
      <c r="H111" s="217"/>
    </row>
    <row r="112" spans="1:8">
      <c r="A112" s="97"/>
      <c r="C112" s="443"/>
      <c r="D112" s="217"/>
      <c r="E112" s="217"/>
      <c r="F112" s="217"/>
      <c r="G112" s="217"/>
      <c r="H112" s="217"/>
    </row>
    <row r="113" spans="1:8">
      <c r="A113" s="97"/>
      <c r="C113" s="443"/>
      <c r="D113" s="217"/>
      <c r="E113" s="217"/>
      <c r="F113" s="217"/>
      <c r="G113" s="217"/>
      <c r="H113" s="217"/>
    </row>
    <row r="114" spans="1:8">
      <c r="A114" s="97"/>
      <c r="C114" s="443"/>
      <c r="D114" s="217"/>
      <c r="E114" s="217"/>
      <c r="F114" s="217"/>
      <c r="G114" s="217"/>
      <c r="H114" s="217"/>
    </row>
    <row r="115" spans="1:8">
      <c r="A115" s="97"/>
      <c r="C115" s="443"/>
      <c r="D115" s="217"/>
      <c r="E115" s="217"/>
      <c r="F115" s="217"/>
      <c r="G115" s="217"/>
      <c r="H115" s="217"/>
    </row>
    <row r="116" spans="1:8">
      <c r="A116" s="97"/>
      <c r="C116" s="443"/>
      <c r="D116" s="217"/>
      <c r="E116" s="217"/>
      <c r="F116" s="217"/>
      <c r="G116" s="217"/>
      <c r="H116" s="217"/>
    </row>
    <row r="117" spans="1:8">
      <c r="A117" s="97"/>
      <c r="C117" s="443"/>
      <c r="D117" s="217"/>
      <c r="E117" s="217"/>
      <c r="F117" s="217"/>
      <c r="G117" s="217"/>
      <c r="H117" s="217"/>
    </row>
    <row r="118" spans="1:8">
      <c r="A118" s="97"/>
      <c r="C118" s="443"/>
      <c r="D118" s="217"/>
      <c r="E118" s="217"/>
      <c r="F118" s="217"/>
      <c r="G118" s="217"/>
      <c r="H118" s="217"/>
    </row>
    <row r="119" spans="1:8">
      <c r="A119" s="97"/>
      <c r="C119" s="443"/>
      <c r="D119" s="217"/>
      <c r="E119" s="217"/>
      <c r="F119" s="217"/>
      <c r="G119" s="217"/>
      <c r="H119" s="217"/>
    </row>
    <row r="120" spans="1:8">
      <c r="A120" s="97"/>
      <c r="C120" s="443"/>
      <c r="D120" s="217"/>
      <c r="E120" s="217"/>
      <c r="F120" s="217"/>
      <c r="G120" s="217"/>
      <c r="H120" s="217"/>
    </row>
    <row r="121" spans="1:8">
      <c r="A121" s="97"/>
      <c r="C121" s="443"/>
      <c r="D121" s="217"/>
      <c r="E121" s="217"/>
      <c r="F121" s="217"/>
      <c r="G121" s="217"/>
      <c r="H121" s="217"/>
    </row>
    <row r="122" spans="1:8">
      <c r="A122" s="97"/>
      <c r="C122" s="443"/>
      <c r="D122" s="217"/>
      <c r="E122" s="217"/>
      <c r="F122" s="217"/>
      <c r="G122" s="217"/>
      <c r="H122" s="217"/>
    </row>
    <row r="123" spans="1:8">
      <c r="A123" s="97"/>
      <c r="C123" s="443"/>
      <c r="D123" s="217"/>
      <c r="E123" s="217"/>
      <c r="F123" s="217"/>
      <c r="G123" s="217"/>
      <c r="H123" s="217"/>
    </row>
    <row r="124" spans="1:8">
      <c r="A124" s="97"/>
      <c r="C124" s="443"/>
      <c r="D124" s="217"/>
      <c r="E124" s="217"/>
      <c r="F124" s="217"/>
      <c r="G124" s="217"/>
      <c r="H124" s="217"/>
    </row>
    <row r="125" spans="1:8">
      <c r="A125" s="97"/>
      <c r="C125" s="443"/>
      <c r="D125" s="217"/>
      <c r="E125" s="217"/>
      <c r="F125" s="217"/>
      <c r="G125" s="217"/>
      <c r="H125" s="217"/>
    </row>
    <row r="126" spans="1:8">
      <c r="A126" s="97"/>
      <c r="C126" s="443"/>
      <c r="D126" s="217"/>
      <c r="E126" s="217"/>
      <c r="F126" s="217"/>
      <c r="G126" s="217"/>
      <c r="H126" s="217"/>
    </row>
    <row r="127" spans="1:8">
      <c r="A127" s="97"/>
      <c r="C127" s="443"/>
      <c r="D127" s="217"/>
      <c r="E127" s="217"/>
      <c r="F127" s="217"/>
      <c r="G127" s="217"/>
      <c r="H127" s="217"/>
    </row>
    <row r="128" spans="1:8">
      <c r="A128" s="97"/>
      <c r="C128" s="443"/>
      <c r="D128" s="217"/>
      <c r="E128" s="217"/>
      <c r="F128" s="217"/>
      <c r="G128" s="217"/>
      <c r="H128" s="217"/>
    </row>
    <row r="129" spans="1:8">
      <c r="A129" s="97"/>
      <c r="C129" s="443"/>
      <c r="D129" s="217"/>
      <c r="E129" s="217"/>
      <c r="F129" s="217"/>
      <c r="G129" s="217"/>
      <c r="H129" s="217"/>
    </row>
    <row r="130" spans="1:8">
      <c r="A130" s="97"/>
      <c r="C130" s="443"/>
      <c r="D130" s="217"/>
      <c r="E130" s="217"/>
      <c r="F130" s="217"/>
      <c r="G130" s="217"/>
      <c r="H130" s="217"/>
    </row>
    <row r="131" spans="1:8">
      <c r="A131" s="97"/>
      <c r="C131" s="443"/>
      <c r="D131" s="217"/>
      <c r="E131" s="217"/>
      <c r="F131" s="217"/>
      <c r="G131" s="217"/>
      <c r="H131" s="217"/>
    </row>
    <row r="132" spans="1:8">
      <c r="A132" s="97"/>
      <c r="C132" s="443"/>
      <c r="D132" s="217"/>
      <c r="E132" s="217"/>
      <c r="F132" s="217"/>
      <c r="G132" s="217"/>
      <c r="H132" s="217"/>
    </row>
    <row r="133" spans="1:8">
      <c r="A133" s="97"/>
      <c r="C133" s="443"/>
      <c r="D133" s="217"/>
      <c r="E133" s="217"/>
      <c r="F133" s="217"/>
      <c r="G133" s="217"/>
      <c r="H133" s="217"/>
    </row>
    <row r="134" spans="1:8">
      <c r="A134" s="97"/>
      <c r="C134" s="443"/>
      <c r="D134" s="217"/>
      <c r="E134" s="217"/>
      <c r="F134" s="217"/>
      <c r="G134" s="217"/>
      <c r="H134" s="217"/>
    </row>
    <row r="135" spans="1:8">
      <c r="A135" s="97"/>
      <c r="C135" s="443"/>
      <c r="D135" s="217"/>
      <c r="E135" s="217"/>
      <c r="F135" s="217"/>
      <c r="G135" s="217"/>
      <c r="H135" s="217"/>
    </row>
    <row r="136" spans="1:8">
      <c r="A136" s="97"/>
      <c r="C136" s="443"/>
      <c r="D136" s="217"/>
      <c r="E136" s="217"/>
      <c r="F136" s="217"/>
      <c r="G136" s="217"/>
      <c r="H136" s="217"/>
    </row>
    <row r="137" spans="1:8">
      <c r="A137" s="97"/>
      <c r="C137" s="443"/>
      <c r="D137" s="217"/>
      <c r="E137" s="217"/>
      <c r="F137" s="217"/>
      <c r="G137" s="217"/>
      <c r="H137" s="217"/>
    </row>
    <row r="138" spans="1:8">
      <c r="A138" s="97"/>
      <c r="C138" s="443"/>
      <c r="D138" s="217"/>
      <c r="E138" s="217"/>
      <c r="F138" s="217"/>
      <c r="G138" s="217"/>
      <c r="H138" s="217"/>
    </row>
    <row r="139" spans="1:8">
      <c r="A139" s="97"/>
      <c r="C139" s="443"/>
      <c r="D139" s="217"/>
      <c r="E139" s="217"/>
      <c r="F139" s="217"/>
      <c r="G139" s="217"/>
      <c r="H139" s="217"/>
    </row>
    <row r="140" spans="1:8">
      <c r="A140" s="97"/>
      <c r="C140" s="443"/>
      <c r="D140" s="217"/>
      <c r="E140" s="217"/>
      <c r="F140" s="217"/>
      <c r="G140" s="217"/>
      <c r="H140" s="217"/>
    </row>
    <row r="141" spans="1:8">
      <c r="A141" s="97"/>
      <c r="C141" s="443"/>
      <c r="D141" s="217"/>
      <c r="E141" s="217"/>
      <c r="F141" s="217"/>
      <c r="G141" s="217"/>
      <c r="H141" s="217"/>
    </row>
    <row r="142" spans="1:8">
      <c r="A142" s="97"/>
    </row>
    <row r="143" spans="1:8">
      <c r="A143" s="98"/>
    </row>
    <row r="144" spans="1:8">
      <c r="A144" s="98"/>
    </row>
    <row r="145" spans="1:1">
      <c r="A145" s="98"/>
    </row>
    <row r="146" spans="1:1">
      <c r="A146" s="98"/>
    </row>
    <row r="147" spans="1:1">
      <c r="A147" s="98"/>
    </row>
    <row r="148" spans="1:1">
      <c r="A148" s="98"/>
    </row>
    <row r="149" spans="1:1">
      <c r="A149" s="98"/>
    </row>
    <row r="150" spans="1:1">
      <c r="A150" s="98"/>
    </row>
    <row r="151" spans="1:1">
      <c r="A151" s="98"/>
    </row>
    <row r="152" spans="1:1">
      <c r="A152" s="98"/>
    </row>
    <row r="153" spans="1:1">
      <c r="A153" s="98"/>
    </row>
    <row r="154" spans="1:1">
      <c r="A154" s="98"/>
    </row>
    <row r="155" spans="1:1">
      <c r="A155" s="98"/>
    </row>
    <row r="156" spans="1:1">
      <c r="A156" s="98"/>
    </row>
    <row r="157" spans="1:1">
      <c r="A157" s="98"/>
    </row>
    <row r="158" spans="1:1">
      <c r="A158" s="98"/>
    </row>
    <row r="159" spans="1:1">
      <c r="A159" s="98"/>
    </row>
    <row r="160" spans="1:1">
      <c r="A160" s="98"/>
    </row>
    <row r="161" spans="1:1">
      <c r="A161" s="98"/>
    </row>
    <row r="162" spans="1:1">
      <c r="A162" s="98"/>
    </row>
    <row r="163" spans="1:1">
      <c r="A163" s="98"/>
    </row>
    <row r="164" spans="1:1">
      <c r="A164" s="98"/>
    </row>
    <row r="165" spans="1:1">
      <c r="A165" s="98"/>
    </row>
    <row r="166" spans="1:1">
      <c r="A166" s="98"/>
    </row>
    <row r="167" spans="1:1">
      <c r="A167" s="98"/>
    </row>
    <row r="168" spans="1:1">
      <c r="A168" s="98"/>
    </row>
    <row r="169" spans="1:1">
      <c r="A169" s="98"/>
    </row>
    <row r="170" spans="1:1">
      <c r="A170" s="98"/>
    </row>
    <row r="171" spans="1:1">
      <c r="A171" s="98"/>
    </row>
    <row r="172" spans="1:1">
      <c r="A172" s="98"/>
    </row>
    <row r="173" spans="1:1">
      <c r="A173" s="98"/>
    </row>
    <row r="174" spans="1:1">
      <c r="A174" s="98"/>
    </row>
    <row r="175" spans="1:1">
      <c r="A175" s="98"/>
    </row>
    <row r="176" spans="1:1">
      <c r="A176" s="98"/>
    </row>
    <row r="177" spans="1:1">
      <c r="A177" s="98"/>
    </row>
    <row r="178" spans="1:1">
      <c r="A178" s="98"/>
    </row>
    <row r="179" spans="1:1">
      <c r="A179" s="98"/>
    </row>
    <row r="180" spans="1:1">
      <c r="A180" s="98"/>
    </row>
    <row r="181" spans="1:1">
      <c r="A181" s="98"/>
    </row>
    <row r="182" spans="1:1">
      <c r="A182" s="98"/>
    </row>
    <row r="183" spans="1:1">
      <c r="A183" s="98"/>
    </row>
    <row r="184" spans="1:1">
      <c r="A184" s="98"/>
    </row>
    <row r="185" spans="1:1">
      <c r="A185" s="98"/>
    </row>
    <row r="186" spans="1:1">
      <c r="A186" s="98"/>
    </row>
    <row r="187" spans="1:1">
      <c r="A187" s="98"/>
    </row>
    <row r="188" spans="1:1">
      <c r="A188" s="98"/>
    </row>
    <row r="189" spans="1:1">
      <c r="A189" s="98"/>
    </row>
    <row r="190" spans="1:1">
      <c r="A190" s="98"/>
    </row>
    <row r="191" spans="1:1">
      <c r="A191" s="98"/>
    </row>
    <row r="192" spans="1:1">
      <c r="A192" s="98"/>
    </row>
    <row r="193" spans="1:1">
      <c r="A193" s="98"/>
    </row>
    <row r="194" spans="1:1">
      <c r="A194" s="98"/>
    </row>
    <row r="195" spans="1:1">
      <c r="A195" s="98"/>
    </row>
    <row r="196" spans="1:1">
      <c r="A196" s="98"/>
    </row>
    <row r="197" spans="1:1">
      <c r="A197" s="98"/>
    </row>
    <row r="198" spans="1:1">
      <c r="A198" s="98"/>
    </row>
    <row r="199" spans="1:1">
      <c r="A199" s="98"/>
    </row>
    <row r="200" spans="1:1">
      <c r="A200" s="98"/>
    </row>
    <row r="201" spans="1:1">
      <c r="A201" s="98"/>
    </row>
    <row r="202" spans="1:1">
      <c r="A202" s="98"/>
    </row>
    <row r="203" spans="1:1">
      <c r="A203" s="98"/>
    </row>
    <row r="204" spans="1:1">
      <c r="A204" s="98"/>
    </row>
    <row r="205" spans="1:1">
      <c r="A205" s="98"/>
    </row>
    <row r="206" spans="1:1">
      <c r="A206" s="98"/>
    </row>
    <row r="207" spans="1:1">
      <c r="A207" s="98"/>
    </row>
    <row r="208" spans="1:1">
      <c r="A208" s="98"/>
    </row>
    <row r="209" spans="1:1">
      <c r="A209" s="98"/>
    </row>
    <row r="210" spans="1:1">
      <c r="A210" s="98"/>
    </row>
    <row r="211" spans="1:1">
      <c r="A211" s="98"/>
    </row>
    <row r="212" spans="1:1">
      <c r="A212" s="98"/>
    </row>
    <row r="213" spans="1:1">
      <c r="A213" s="98"/>
    </row>
    <row r="214" spans="1:1">
      <c r="A214" s="98"/>
    </row>
    <row r="215" spans="1:1">
      <c r="A215" s="98"/>
    </row>
    <row r="216" spans="1:1">
      <c r="A216" s="98"/>
    </row>
    <row r="217" spans="1:1">
      <c r="A217" s="98"/>
    </row>
    <row r="218" spans="1:1">
      <c r="A218" s="98"/>
    </row>
    <row r="219" spans="1:1">
      <c r="A219" s="98"/>
    </row>
    <row r="220" spans="1:1">
      <c r="A220" s="98"/>
    </row>
    <row r="221" spans="1:1">
      <c r="A221" s="98"/>
    </row>
    <row r="222" spans="1:1">
      <c r="A222" s="98"/>
    </row>
    <row r="223" spans="1:1">
      <c r="A223" s="98"/>
    </row>
    <row r="224" spans="1:1">
      <c r="A224" s="98"/>
    </row>
    <row r="225" spans="1:1">
      <c r="A225" s="98"/>
    </row>
    <row r="226" spans="1:1">
      <c r="A226" s="98"/>
    </row>
    <row r="227" spans="1:1">
      <c r="A227" s="98"/>
    </row>
    <row r="228" spans="1:1">
      <c r="A228" s="98"/>
    </row>
    <row r="229" spans="1:1">
      <c r="A229" s="98"/>
    </row>
    <row r="230" spans="1:1">
      <c r="A230" s="98"/>
    </row>
    <row r="231" spans="1:1">
      <c r="A231" s="98"/>
    </row>
    <row r="232" spans="1:1">
      <c r="A232" s="98"/>
    </row>
    <row r="233" spans="1:1">
      <c r="A233" s="98"/>
    </row>
    <row r="234" spans="1:1">
      <c r="A234" s="98"/>
    </row>
    <row r="235" spans="1:1">
      <c r="A235" s="98"/>
    </row>
    <row r="236" spans="1:1">
      <c r="A236" s="98"/>
    </row>
    <row r="237" spans="1:1">
      <c r="A237" s="98"/>
    </row>
    <row r="238" spans="1:1">
      <c r="A238" s="98"/>
    </row>
    <row r="239" spans="1:1">
      <c r="A239" s="98"/>
    </row>
    <row r="240" spans="1:1">
      <c r="A240" s="98"/>
    </row>
    <row r="241" spans="1:1">
      <c r="A241" s="98"/>
    </row>
    <row r="242" spans="1:1">
      <c r="A242" s="98"/>
    </row>
    <row r="243" spans="1:1">
      <c r="A243" s="98"/>
    </row>
    <row r="244" spans="1:1">
      <c r="A244" s="98"/>
    </row>
    <row r="245" spans="1:1">
      <c r="A245" s="98"/>
    </row>
    <row r="246" spans="1:1">
      <c r="A246" s="98"/>
    </row>
    <row r="247" spans="1:1">
      <c r="A247" s="98"/>
    </row>
    <row r="248" spans="1:1">
      <c r="A248" s="98"/>
    </row>
    <row r="249" spans="1:1">
      <c r="A249" s="98"/>
    </row>
    <row r="250" spans="1:1">
      <c r="A250" s="98"/>
    </row>
    <row r="251" spans="1:1">
      <c r="A251" s="98"/>
    </row>
    <row r="252" spans="1:1">
      <c r="A252" s="98"/>
    </row>
    <row r="253" spans="1:1">
      <c r="A253" s="98"/>
    </row>
    <row r="254" spans="1:1">
      <c r="A254" s="98"/>
    </row>
    <row r="255" spans="1:1">
      <c r="A255" s="98"/>
    </row>
    <row r="256" spans="1:1">
      <c r="A256" s="98"/>
    </row>
    <row r="257" spans="1:1">
      <c r="A257" s="98"/>
    </row>
    <row r="258" spans="1:1">
      <c r="A258" s="98"/>
    </row>
    <row r="259" spans="1:1">
      <c r="A259" s="98"/>
    </row>
    <row r="260" spans="1:1">
      <c r="A260" s="98"/>
    </row>
    <row r="261" spans="1:1">
      <c r="A261" s="98"/>
    </row>
    <row r="262" spans="1:1">
      <c r="A262" s="98"/>
    </row>
    <row r="263" spans="1:1">
      <c r="A263" s="98"/>
    </row>
    <row r="264" spans="1:1">
      <c r="A264" s="98"/>
    </row>
    <row r="265" spans="1:1">
      <c r="A265" s="98"/>
    </row>
    <row r="266" spans="1:1">
      <c r="A266" s="98"/>
    </row>
    <row r="267" spans="1:1">
      <c r="A267" s="98"/>
    </row>
    <row r="268" spans="1:1">
      <c r="A268" s="98"/>
    </row>
    <row r="269" spans="1:1">
      <c r="A269" s="98"/>
    </row>
    <row r="270" spans="1:1">
      <c r="A270" s="98"/>
    </row>
    <row r="271" spans="1:1">
      <c r="A271" s="98"/>
    </row>
    <row r="272" spans="1:1">
      <c r="A272" s="98"/>
    </row>
    <row r="273" spans="1:1">
      <c r="A273" s="98"/>
    </row>
    <row r="274" spans="1:1">
      <c r="A274" s="98"/>
    </row>
    <row r="275" spans="1:1">
      <c r="A275" s="98"/>
    </row>
    <row r="276" spans="1:1">
      <c r="A276" s="98"/>
    </row>
    <row r="277" spans="1:1">
      <c r="A277" s="98"/>
    </row>
    <row r="278" spans="1:1">
      <c r="A278" s="98"/>
    </row>
    <row r="279" spans="1:1">
      <c r="A279" s="98"/>
    </row>
    <row r="280" spans="1:1">
      <c r="A280" s="98"/>
    </row>
    <row r="281" spans="1:1">
      <c r="A281" s="98"/>
    </row>
    <row r="282" spans="1:1">
      <c r="A282" s="98"/>
    </row>
    <row r="283" spans="1:1">
      <c r="A283" s="98"/>
    </row>
    <row r="284" spans="1:1">
      <c r="A284" s="98"/>
    </row>
    <row r="285" spans="1:1">
      <c r="A285" s="98"/>
    </row>
    <row r="286" spans="1:1">
      <c r="A286" s="98"/>
    </row>
    <row r="287" spans="1:1">
      <c r="A287" s="98"/>
    </row>
    <row r="288" spans="1:1">
      <c r="A288" s="98"/>
    </row>
    <row r="289" spans="1:1">
      <c r="A289" s="98"/>
    </row>
    <row r="290" spans="1:1">
      <c r="A290" s="98"/>
    </row>
    <row r="291" spans="1:1">
      <c r="A291" s="98"/>
    </row>
    <row r="292" spans="1:1">
      <c r="A292" s="98"/>
    </row>
    <row r="293" spans="1:1">
      <c r="A293" s="98"/>
    </row>
    <row r="294" spans="1:1">
      <c r="A294" s="98"/>
    </row>
    <row r="295" spans="1:1">
      <c r="A295" s="98"/>
    </row>
    <row r="296" spans="1:1">
      <c r="A296" s="98"/>
    </row>
    <row r="297" spans="1:1">
      <c r="A297" s="98"/>
    </row>
    <row r="298" spans="1:1">
      <c r="A298" s="98"/>
    </row>
    <row r="299" spans="1:1">
      <c r="A299" s="98"/>
    </row>
    <row r="300" spans="1:1">
      <c r="A300" s="98"/>
    </row>
    <row r="301" spans="1:1">
      <c r="A301" s="98"/>
    </row>
    <row r="302" spans="1:1">
      <c r="A302" s="98"/>
    </row>
    <row r="303" spans="1:1">
      <c r="A303" s="98"/>
    </row>
    <row r="304" spans="1:1">
      <c r="A304" s="98"/>
    </row>
    <row r="305" spans="1:1">
      <c r="A305" s="98"/>
    </row>
    <row r="306" spans="1:1">
      <c r="A306" s="98"/>
    </row>
    <row r="307" spans="1:1">
      <c r="A307" s="98"/>
    </row>
    <row r="308" spans="1:1">
      <c r="A308" s="98"/>
    </row>
    <row r="309" spans="1:1">
      <c r="A309" s="98"/>
    </row>
  </sheetData>
  <mergeCells count="12">
    <mergeCell ref="C86:D86"/>
    <mergeCell ref="G86:I86"/>
    <mergeCell ref="C87:D87"/>
    <mergeCell ref="G87:I87"/>
    <mergeCell ref="A2:H2"/>
    <mergeCell ref="A4:A5"/>
    <mergeCell ref="B4:B5"/>
    <mergeCell ref="C4:C5"/>
    <mergeCell ref="D4:D5"/>
    <mergeCell ref="E4:E5"/>
    <mergeCell ref="F4:F5"/>
    <mergeCell ref="G4:J4"/>
  </mergeCells>
  <pageMargins left="0.59055118110236227" right="0.59055118110236227" top="0.98425196850393704" bottom="0.59055118110236227" header="0" footer="0"/>
  <pageSetup paperSize="9" scale="55" orientation="landscape" r:id="rId1"/>
  <ignoredErrors>
    <ignoredError sqref="F28:F29 F69" formula="1"/>
    <ignoredError sqref="C78 G78:J78 G69:J69 G29:J29 E78 D42" formulaRange="1"/>
    <ignoredError sqref="F78" formula="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84"/>
  <sheetViews>
    <sheetView view="pageBreakPreview" zoomScale="60" zoomScaleNormal="75" workbookViewId="0">
      <selection activeCell="U11" sqref="U11"/>
    </sheetView>
  </sheetViews>
  <sheetFormatPr defaultRowHeight="20.25"/>
  <cols>
    <col min="1" max="1" width="76.140625" style="40" customWidth="1"/>
    <col min="2" max="2" width="13" style="442" customWidth="1"/>
    <col min="3" max="5" width="19.42578125" style="442" customWidth="1"/>
    <col min="6" max="6" width="17.42578125" style="40" customWidth="1"/>
    <col min="7" max="10" width="19.42578125" style="40" customWidth="1"/>
    <col min="11" max="11" width="9.5703125" style="40" customWidth="1"/>
    <col min="12" max="12" width="9.85546875" style="40" customWidth="1"/>
    <col min="13" max="16384" width="9.140625" style="40"/>
  </cols>
  <sheetData>
    <row r="1" spans="1:11" ht="30.75" customHeight="1">
      <c r="J1" s="47" t="s">
        <v>353</v>
      </c>
    </row>
    <row r="2" spans="1:11" ht="39" customHeight="1">
      <c r="A2" s="585" t="s">
        <v>144</v>
      </c>
      <c r="B2" s="585"/>
      <c r="C2" s="585"/>
      <c r="D2" s="585"/>
      <c r="E2" s="585"/>
      <c r="F2" s="585"/>
      <c r="G2" s="585"/>
      <c r="H2" s="585"/>
      <c r="I2" s="585"/>
      <c r="J2" s="585"/>
    </row>
    <row r="3" spans="1:11" ht="35.25" customHeight="1">
      <c r="A3" s="598" t="s">
        <v>390</v>
      </c>
      <c r="B3" s="598"/>
      <c r="C3" s="598"/>
      <c r="D3" s="598"/>
      <c r="E3" s="598"/>
      <c r="F3" s="598"/>
      <c r="G3" s="598"/>
      <c r="H3" s="598"/>
      <c r="I3" s="598"/>
      <c r="J3" s="598"/>
    </row>
    <row r="4" spans="1:11" ht="43.5" customHeight="1">
      <c r="A4" s="552" t="s">
        <v>164</v>
      </c>
      <c r="B4" s="554" t="s">
        <v>17</v>
      </c>
      <c r="C4" s="533" t="s">
        <v>576</v>
      </c>
      <c r="D4" s="533" t="s">
        <v>577</v>
      </c>
      <c r="E4" s="535" t="s">
        <v>573</v>
      </c>
      <c r="F4" s="533" t="s">
        <v>578</v>
      </c>
      <c r="G4" s="554" t="s">
        <v>334</v>
      </c>
      <c r="H4" s="554"/>
      <c r="I4" s="554"/>
      <c r="J4" s="554"/>
    </row>
    <row r="5" spans="1:11" ht="86.25" customHeight="1">
      <c r="A5" s="552"/>
      <c r="B5" s="554"/>
      <c r="C5" s="534"/>
      <c r="D5" s="534"/>
      <c r="E5" s="536"/>
      <c r="F5" s="534"/>
      <c r="G5" s="448" t="s">
        <v>127</v>
      </c>
      <c r="H5" s="448" t="s">
        <v>128</v>
      </c>
      <c r="I5" s="448" t="s">
        <v>129</v>
      </c>
      <c r="J5" s="448" t="s">
        <v>63</v>
      </c>
    </row>
    <row r="6" spans="1:11" ht="51.75" customHeight="1">
      <c r="A6" s="444">
        <v>1</v>
      </c>
      <c r="B6" s="446">
        <v>2</v>
      </c>
      <c r="C6" s="446">
        <v>3</v>
      </c>
      <c r="D6" s="446">
        <v>4</v>
      </c>
      <c r="E6" s="446">
        <v>5</v>
      </c>
      <c r="F6" s="446">
        <v>6</v>
      </c>
      <c r="G6" s="446">
        <v>7</v>
      </c>
      <c r="H6" s="446">
        <v>8</v>
      </c>
      <c r="I6" s="446">
        <v>9</v>
      </c>
      <c r="J6" s="446">
        <v>10</v>
      </c>
    </row>
    <row r="7" spans="1:11" s="453" customFormat="1" ht="56.25" customHeight="1">
      <c r="A7" s="467" t="s">
        <v>73</v>
      </c>
      <c r="B7" s="468">
        <v>4000</v>
      </c>
      <c r="C7" s="356">
        <f>SUM(C8:C13)</f>
        <v>870</v>
      </c>
      <c r="D7" s="458">
        <f>SUM(D8:D13)</f>
        <v>200</v>
      </c>
      <c r="E7" s="458">
        <f>SUM(E8:E13)</f>
        <v>863</v>
      </c>
      <c r="F7" s="458">
        <f>SUM(G7:J7)</f>
        <v>256</v>
      </c>
      <c r="G7" s="458">
        <f>SUM(G8:G13)</f>
        <v>50</v>
      </c>
      <c r="H7" s="458">
        <f>SUM(H8:H13)</f>
        <v>106</v>
      </c>
      <c r="I7" s="458">
        <f>SUM(I8:I13)</f>
        <v>50</v>
      </c>
      <c r="J7" s="458">
        <f>SUM(J8:J13)</f>
        <v>50</v>
      </c>
    </row>
    <row r="8" spans="1:11" ht="49.5" customHeight="1">
      <c r="A8" s="459" t="s">
        <v>1</v>
      </c>
      <c r="B8" s="469" t="s">
        <v>148</v>
      </c>
      <c r="C8" s="388">
        <v>0</v>
      </c>
      <c r="D8" s="456">
        <v>0</v>
      </c>
      <c r="E8" s="456">
        <v>0</v>
      </c>
      <c r="F8" s="456">
        <f t="shared" ref="F8:F13" si="0">SUM(G8:J8)</f>
        <v>0</v>
      </c>
      <c r="G8" s="456">
        <v>0</v>
      </c>
      <c r="H8" s="456">
        <v>0</v>
      </c>
      <c r="I8" s="456">
        <v>0</v>
      </c>
      <c r="J8" s="456">
        <v>0</v>
      </c>
    </row>
    <row r="9" spans="1:11" ht="49.5" customHeight="1">
      <c r="A9" s="459" t="s">
        <v>2</v>
      </c>
      <c r="B9" s="469">
        <v>4020</v>
      </c>
      <c r="C9" s="396">
        <v>266</v>
      </c>
      <c r="D9" s="456">
        <v>0</v>
      </c>
      <c r="E9" s="456">
        <v>346</v>
      </c>
      <c r="F9" s="456">
        <f t="shared" si="0"/>
        <v>56</v>
      </c>
      <c r="G9" s="456">
        <v>0</v>
      </c>
      <c r="H9" s="456">
        <v>56</v>
      </c>
      <c r="I9" s="456">
        <v>0</v>
      </c>
      <c r="J9" s="456">
        <v>0</v>
      </c>
    </row>
    <row r="10" spans="1:11" ht="63" customHeight="1">
      <c r="A10" s="459" t="s">
        <v>27</v>
      </c>
      <c r="B10" s="469">
        <v>4030</v>
      </c>
      <c r="C10" s="396">
        <v>101</v>
      </c>
      <c r="D10" s="456">
        <v>200</v>
      </c>
      <c r="E10" s="456">
        <v>120</v>
      </c>
      <c r="F10" s="456">
        <f t="shared" si="0"/>
        <v>200</v>
      </c>
      <c r="G10" s="456">
        <v>50</v>
      </c>
      <c r="H10" s="456">
        <v>50</v>
      </c>
      <c r="I10" s="456">
        <v>50</v>
      </c>
      <c r="J10" s="456">
        <v>50</v>
      </c>
    </row>
    <row r="11" spans="1:11" ht="51" customHeight="1">
      <c r="A11" s="459" t="s">
        <v>3</v>
      </c>
      <c r="B11" s="469">
        <v>4040</v>
      </c>
      <c r="C11" s="396">
        <v>50</v>
      </c>
      <c r="D11" s="456">
        <v>0</v>
      </c>
      <c r="E11" s="456">
        <v>10</v>
      </c>
      <c r="F11" s="456">
        <f t="shared" si="0"/>
        <v>0</v>
      </c>
      <c r="G11" s="456">
        <v>0</v>
      </c>
      <c r="H11" s="456">
        <v>0</v>
      </c>
      <c r="I11" s="456">
        <v>0</v>
      </c>
      <c r="J11" s="456">
        <v>0</v>
      </c>
    </row>
    <row r="12" spans="1:11" ht="57" customHeight="1">
      <c r="A12" s="459" t="s">
        <v>59</v>
      </c>
      <c r="B12" s="469">
        <v>4050</v>
      </c>
      <c r="C12" s="396">
        <v>453</v>
      </c>
      <c r="D12" s="456">
        <v>0</v>
      </c>
      <c r="E12" s="456">
        <v>387</v>
      </c>
      <c r="F12" s="456">
        <v>0</v>
      </c>
      <c r="G12" s="456">
        <v>0</v>
      </c>
      <c r="H12" s="456">
        <v>0</v>
      </c>
      <c r="I12" s="456">
        <v>0</v>
      </c>
      <c r="J12" s="456">
        <v>0</v>
      </c>
    </row>
    <row r="13" spans="1:11" ht="51" customHeight="1">
      <c r="A13" s="459" t="s">
        <v>270</v>
      </c>
      <c r="B13" s="469">
        <v>4060</v>
      </c>
      <c r="C13" s="396">
        <v>0</v>
      </c>
      <c r="D13" s="456">
        <v>0</v>
      </c>
      <c r="E13" s="456">
        <v>0</v>
      </c>
      <c r="F13" s="456">
        <f t="shared" si="0"/>
        <v>0</v>
      </c>
      <c r="G13" s="456">
        <v>0</v>
      </c>
      <c r="H13" s="456">
        <v>0</v>
      </c>
      <c r="I13" s="456">
        <v>0</v>
      </c>
      <c r="J13" s="456">
        <v>0</v>
      </c>
    </row>
    <row r="14" spans="1:11" ht="20.100000000000001" customHeight="1">
      <c r="B14" s="40"/>
      <c r="C14" s="40"/>
      <c r="D14" s="40"/>
      <c r="E14" s="40"/>
      <c r="F14" s="470"/>
      <c r="G14" s="470"/>
      <c r="H14" s="470"/>
      <c r="I14" s="470"/>
      <c r="J14" s="470"/>
    </row>
    <row r="15" spans="1:11" ht="20.100000000000001" customHeight="1">
      <c r="B15" s="40"/>
      <c r="C15" s="40"/>
      <c r="D15" s="40"/>
      <c r="E15" s="40"/>
      <c r="F15" s="470"/>
      <c r="G15" s="470"/>
      <c r="H15" s="470"/>
      <c r="I15" s="470"/>
      <c r="J15" s="470"/>
    </row>
    <row r="16" spans="1:11" s="49" customFormat="1" ht="20.100000000000001" customHeight="1">
      <c r="A16" s="45"/>
      <c r="C16" s="40"/>
      <c r="D16" s="40"/>
      <c r="E16" s="40"/>
      <c r="F16" s="40"/>
      <c r="G16" s="40"/>
      <c r="H16" s="40"/>
      <c r="I16" s="40"/>
      <c r="J16" s="40"/>
      <c r="K16" s="40"/>
    </row>
    <row r="17" spans="1:10" ht="39" customHeight="1">
      <c r="A17" s="296" t="s">
        <v>528</v>
      </c>
      <c r="B17" s="313"/>
      <c r="C17" s="560" t="s">
        <v>86</v>
      </c>
      <c r="D17" s="561"/>
      <c r="E17" s="561"/>
      <c r="F17" s="561"/>
      <c r="G17" s="314"/>
      <c r="H17" s="517" t="s">
        <v>540</v>
      </c>
      <c r="I17" s="517"/>
      <c r="J17" s="517"/>
    </row>
    <row r="18" spans="1:10" s="49" customFormat="1" ht="46.5" customHeight="1">
      <c r="A18" s="452" t="s">
        <v>366</v>
      </c>
      <c r="B18" s="40"/>
      <c r="C18" s="555" t="s">
        <v>69</v>
      </c>
      <c r="D18" s="555"/>
      <c r="E18" s="555"/>
      <c r="F18" s="555"/>
      <c r="G18" s="315"/>
      <c r="H18" s="591" t="s">
        <v>83</v>
      </c>
      <c r="I18" s="591"/>
      <c r="J18" s="591"/>
    </row>
    <row r="19" spans="1:10">
      <c r="A19" s="46"/>
    </row>
    <row r="20" spans="1:10">
      <c r="A20" s="46"/>
    </row>
    <row r="21" spans="1:10">
      <c r="A21" s="46"/>
    </row>
    <row r="22" spans="1:10">
      <c r="A22" s="46"/>
    </row>
    <row r="23" spans="1:10">
      <c r="A23" s="46"/>
    </row>
    <row r="24" spans="1:10">
      <c r="A24" s="46"/>
    </row>
    <row r="25" spans="1:10">
      <c r="A25" s="46"/>
    </row>
    <row r="26" spans="1:10">
      <c r="A26" s="46"/>
    </row>
    <row r="27" spans="1:10">
      <c r="A27" s="46"/>
    </row>
    <row r="28" spans="1:10">
      <c r="A28" s="46"/>
    </row>
    <row r="29" spans="1:10">
      <c r="A29" s="46"/>
    </row>
    <row r="30" spans="1:10">
      <c r="A30" s="46"/>
    </row>
    <row r="31" spans="1:10">
      <c r="A31" s="46"/>
    </row>
    <row r="32" spans="1:10">
      <c r="A32" s="46"/>
    </row>
    <row r="33" spans="1:1">
      <c r="A33" s="46"/>
    </row>
    <row r="34" spans="1:1">
      <c r="A34" s="46"/>
    </row>
    <row r="35" spans="1:1">
      <c r="A35" s="46"/>
    </row>
    <row r="36" spans="1:1">
      <c r="A36" s="46"/>
    </row>
    <row r="37" spans="1:1">
      <c r="A37" s="46"/>
    </row>
    <row r="38" spans="1:1">
      <c r="A38" s="46"/>
    </row>
    <row r="39" spans="1:1">
      <c r="A39" s="46"/>
    </row>
    <row r="40" spans="1:1">
      <c r="A40" s="46"/>
    </row>
    <row r="41" spans="1:1">
      <c r="A41" s="46"/>
    </row>
    <row r="42" spans="1:1">
      <c r="A42" s="46"/>
    </row>
    <row r="43" spans="1:1">
      <c r="A43" s="46"/>
    </row>
    <row r="44" spans="1:1">
      <c r="A44" s="46"/>
    </row>
    <row r="45" spans="1:1">
      <c r="A45" s="46"/>
    </row>
    <row r="46" spans="1:1">
      <c r="A46" s="46"/>
    </row>
    <row r="47" spans="1:1">
      <c r="A47" s="46"/>
    </row>
    <row r="48" spans="1:1">
      <c r="A48" s="46"/>
    </row>
    <row r="49" spans="1:1">
      <c r="A49" s="46"/>
    </row>
    <row r="50" spans="1:1">
      <c r="A50" s="46"/>
    </row>
    <row r="51" spans="1:1">
      <c r="A51" s="46"/>
    </row>
    <row r="52" spans="1:1">
      <c r="A52" s="46"/>
    </row>
    <row r="53" spans="1:1">
      <c r="A53" s="46"/>
    </row>
    <row r="54" spans="1:1">
      <c r="A54" s="46"/>
    </row>
    <row r="55" spans="1:1">
      <c r="A55" s="46"/>
    </row>
    <row r="56" spans="1:1">
      <c r="A56" s="46"/>
    </row>
    <row r="57" spans="1:1">
      <c r="A57" s="46"/>
    </row>
    <row r="58" spans="1:1">
      <c r="A58" s="46"/>
    </row>
    <row r="59" spans="1:1">
      <c r="A59" s="46"/>
    </row>
    <row r="60" spans="1:1">
      <c r="A60" s="46"/>
    </row>
    <row r="61" spans="1:1">
      <c r="A61" s="46"/>
    </row>
    <row r="62" spans="1:1">
      <c r="A62" s="46"/>
    </row>
    <row r="63" spans="1:1">
      <c r="A63" s="46"/>
    </row>
    <row r="64" spans="1:1">
      <c r="A64" s="46"/>
    </row>
    <row r="65" spans="1:1">
      <c r="A65" s="46"/>
    </row>
    <row r="66" spans="1:1">
      <c r="A66" s="46"/>
    </row>
    <row r="67" spans="1:1">
      <c r="A67" s="46"/>
    </row>
    <row r="68" spans="1:1">
      <c r="A68" s="46"/>
    </row>
    <row r="69" spans="1:1">
      <c r="A69" s="46"/>
    </row>
    <row r="70" spans="1:1">
      <c r="A70" s="46"/>
    </row>
    <row r="71" spans="1:1">
      <c r="A71" s="46"/>
    </row>
    <row r="72" spans="1:1">
      <c r="A72" s="46"/>
    </row>
    <row r="73" spans="1:1">
      <c r="A73" s="46"/>
    </row>
    <row r="74" spans="1:1">
      <c r="A74" s="46"/>
    </row>
    <row r="75" spans="1:1">
      <c r="A75" s="46"/>
    </row>
    <row r="76" spans="1:1">
      <c r="A76" s="46"/>
    </row>
    <row r="77" spans="1:1">
      <c r="A77" s="46"/>
    </row>
    <row r="78" spans="1:1">
      <c r="A78" s="46"/>
    </row>
    <row r="79" spans="1:1">
      <c r="A79" s="46"/>
    </row>
    <row r="80" spans="1:1">
      <c r="A80" s="46"/>
    </row>
    <row r="81" spans="1:1">
      <c r="A81" s="46"/>
    </row>
    <row r="82" spans="1:1">
      <c r="A82" s="46"/>
    </row>
    <row r="83" spans="1:1">
      <c r="A83" s="46"/>
    </row>
    <row r="84" spans="1:1">
      <c r="A84" s="46"/>
    </row>
    <row r="85" spans="1:1">
      <c r="A85" s="46"/>
    </row>
    <row r="86" spans="1:1">
      <c r="A86" s="46"/>
    </row>
    <row r="87" spans="1:1">
      <c r="A87" s="46"/>
    </row>
    <row r="88" spans="1:1">
      <c r="A88" s="46"/>
    </row>
    <row r="89" spans="1:1">
      <c r="A89" s="46"/>
    </row>
    <row r="90" spans="1:1">
      <c r="A90" s="46"/>
    </row>
    <row r="91" spans="1:1">
      <c r="A91" s="46"/>
    </row>
    <row r="92" spans="1:1">
      <c r="A92" s="46"/>
    </row>
    <row r="93" spans="1:1">
      <c r="A93" s="46"/>
    </row>
    <row r="94" spans="1:1">
      <c r="A94" s="46"/>
    </row>
    <row r="95" spans="1:1">
      <c r="A95" s="46"/>
    </row>
    <row r="96" spans="1:1">
      <c r="A96" s="46"/>
    </row>
    <row r="97" spans="1:1">
      <c r="A97" s="46"/>
    </row>
    <row r="98" spans="1:1">
      <c r="A98" s="46"/>
    </row>
    <row r="99" spans="1:1">
      <c r="A99" s="46"/>
    </row>
    <row r="100" spans="1:1">
      <c r="A100" s="46"/>
    </row>
    <row r="101" spans="1:1">
      <c r="A101" s="46"/>
    </row>
    <row r="102" spans="1:1">
      <c r="A102" s="46"/>
    </row>
    <row r="103" spans="1:1">
      <c r="A103" s="46"/>
    </row>
    <row r="104" spans="1:1">
      <c r="A104" s="46"/>
    </row>
    <row r="105" spans="1:1">
      <c r="A105" s="46"/>
    </row>
    <row r="106" spans="1:1">
      <c r="A106" s="46"/>
    </row>
    <row r="107" spans="1:1">
      <c r="A107" s="46"/>
    </row>
    <row r="108" spans="1:1">
      <c r="A108" s="46"/>
    </row>
    <row r="109" spans="1:1">
      <c r="A109" s="46"/>
    </row>
    <row r="110" spans="1:1">
      <c r="A110" s="46"/>
    </row>
    <row r="111" spans="1:1">
      <c r="A111" s="46"/>
    </row>
    <row r="112" spans="1:1">
      <c r="A112" s="46"/>
    </row>
    <row r="113" spans="1:1">
      <c r="A113" s="46"/>
    </row>
    <row r="114" spans="1:1">
      <c r="A114" s="46"/>
    </row>
    <row r="115" spans="1:1">
      <c r="A115" s="46"/>
    </row>
    <row r="116" spans="1:1">
      <c r="A116" s="46"/>
    </row>
    <row r="117" spans="1:1">
      <c r="A117" s="46"/>
    </row>
    <row r="118" spans="1:1">
      <c r="A118" s="46"/>
    </row>
    <row r="119" spans="1:1">
      <c r="A119" s="46"/>
    </row>
    <row r="120" spans="1:1">
      <c r="A120" s="46"/>
    </row>
    <row r="121" spans="1:1">
      <c r="A121" s="46"/>
    </row>
    <row r="122" spans="1:1">
      <c r="A122" s="46"/>
    </row>
    <row r="123" spans="1:1">
      <c r="A123" s="46"/>
    </row>
    <row r="124" spans="1:1">
      <c r="A124" s="46"/>
    </row>
    <row r="125" spans="1:1">
      <c r="A125" s="46"/>
    </row>
    <row r="126" spans="1:1">
      <c r="A126" s="46"/>
    </row>
    <row r="127" spans="1:1">
      <c r="A127" s="46"/>
    </row>
    <row r="128" spans="1:1">
      <c r="A128" s="46"/>
    </row>
    <row r="129" spans="1:1">
      <c r="A129" s="46"/>
    </row>
    <row r="130" spans="1:1">
      <c r="A130" s="46"/>
    </row>
    <row r="131" spans="1:1">
      <c r="A131" s="46"/>
    </row>
    <row r="132" spans="1:1">
      <c r="A132" s="46"/>
    </row>
    <row r="133" spans="1:1">
      <c r="A133" s="46"/>
    </row>
    <row r="134" spans="1:1">
      <c r="A134" s="46"/>
    </row>
    <row r="135" spans="1:1">
      <c r="A135" s="46"/>
    </row>
    <row r="136" spans="1:1">
      <c r="A136" s="46"/>
    </row>
    <row r="137" spans="1:1">
      <c r="A137" s="46"/>
    </row>
    <row r="138" spans="1:1">
      <c r="A138" s="46"/>
    </row>
    <row r="139" spans="1:1">
      <c r="A139" s="46"/>
    </row>
    <row r="140" spans="1:1">
      <c r="A140" s="46"/>
    </row>
    <row r="141" spans="1:1">
      <c r="A141" s="46"/>
    </row>
    <row r="142" spans="1:1">
      <c r="A142" s="46"/>
    </row>
    <row r="143" spans="1:1">
      <c r="A143" s="46"/>
    </row>
    <row r="144" spans="1:1">
      <c r="A144" s="46"/>
    </row>
    <row r="145" spans="1:1">
      <c r="A145" s="46"/>
    </row>
    <row r="146" spans="1:1">
      <c r="A146" s="46"/>
    </row>
    <row r="147" spans="1:1">
      <c r="A147" s="46"/>
    </row>
    <row r="148" spans="1:1">
      <c r="A148" s="46"/>
    </row>
    <row r="149" spans="1:1">
      <c r="A149" s="46"/>
    </row>
    <row r="150" spans="1:1">
      <c r="A150" s="46"/>
    </row>
    <row r="151" spans="1:1">
      <c r="A151" s="46"/>
    </row>
    <row r="152" spans="1:1">
      <c r="A152" s="46"/>
    </row>
    <row r="153" spans="1:1">
      <c r="A153" s="46"/>
    </row>
    <row r="154" spans="1:1">
      <c r="A154" s="46"/>
    </row>
    <row r="155" spans="1:1">
      <c r="A155" s="46"/>
    </row>
    <row r="156" spans="1:1">
      <c r="A156" s="46"/>
    </row>
    <row r="157" spans="1:1">
      <c r="A157" s="46"/>
    </row>
    <row r="158" spans="1:1">
      <c r="A158" s="46"/>
    </row>
    <row r="159" spans="1:1">
      <c r="A159" s="46"/>
    </row>
    <row r="160" spans="1:1">
      <c r="A160" s="46"/>
    </row>
    <row r="161" spans="1:1">
      <c r="A161" s="46"/>
    </row>
    <row r="162" spans="1:1">
      <c r="A162" s="46"/>
    </row>
    <row r="163" spans="1:1">
      <c r="A163" s="46"/>
    </row>
    <row r="164" spans="1:1">
      <c r="A164" s="46"/>
    </row>
    <row r="165" spans="1:1">
      <c r="A165" s="46"/>
    </row>
    <row r="166" spans="1:1">
      <c r="A166" s="46"/>
    </row>
    <row r="167" spans="1:1">
      <c r="A167" s="46"/>
    </row>
    <row r="168" spans="1:1">
      <c r="A168" s="46"/>
    </row>
    <row r="169" spans="1:1">
      <c r="A169" s="46"/>
    </row>
    <row r="170" spans="1:1">
      <c r="A170" s="46"/>
    </row>
    <row r="171" spans="1:1">
      <c r="A171" s="46"/>
    </row>
    <row r="172" spans="1:1">
      <c r="A172" s="46"/>
    </row>
    <row r="173" spans="1:1">
      <c r="A173" s="46"/>
    </row>
    <row r="174" spans="1:1">
      <c r="A174" s="46"/>
    </row>
    <row r="175" spans="1:1">
      <c r="A175" s="46"/>
    </row>
    <row r="176" spans="1:1">
      <c r="A176" s="46"/>
    </row>
    <row r="177" spans="1:1">
      <c r="A177" s="46"/>
    </row>
    <row r="178" spans="1:1">
      <c r="A178" s="46"/>
    </row>
    <row r="179" spans="1:1">
      <c r="A179" s="46"/>
    </row>
    <row r="180" spans="1:1">
      <c r="A180" s="46"/>
    </row>
    <row r="181" spans="1:1">
      <c r="A181" s="46"/>
    </row>
    <row r="182" spans="1:1">
      <c r="A182" s="46"/>
    </row>
    <row r="183" spans="1:1">
      <c r="A183" s="46"/>
    </row>
    <row r="184" spans="1:1">
      <c r="A184" s="46"/>
    </row>
  </sheetData>
  <mergeCells count="13">
    <mergeCell ref="C17:F17"/>
    <mergeCell ref="H17:J17"/>
    <mergeCell ref="C18:F18"/>
    <mergeCell ref="H18:J18"/>
    <mergeCell ref="A4:A5"/>
    <mergeCell ref="A2:J2"/>
    <mergeCell ref="B4:B5"/>
    <mergeCell ref="C4:C5"/>
    <mergeCell ref="D4:D5"/>
    <mergeCell ref="A3:J3"/>
    <mergeCell ref="F4:F5"/>
    <mergeCell ref="G4:J4"/>
    <mergeCell ref="E4:E5"/>
  </mergeCells>
  <phoneticPr fontId="0" type="noConversion"/>
  <pageMargins left="0.59055118110236227" right="0.59055118110236227" top="0.98425196850393704" bottom="0.59055118110236227" header="0" footer="0"/>
  <pageSetup paperSize="9" scale="55" firstPageNumber="9" orientation="landscape" useFirstPageNumber="1" r:id="rId1"/>
  <headerFooter alignWithMargins="0"/>
  <ignoredErrors>
    <ignoredError sqref="B8" numberStoredAsText="1"/>
    <ignoredError sqref="F7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283"/>
  <sheetViews>
    <sheetView view="pageBreakPreview" topLeftCell="A37" zoomScale="60" workbookViewId="0">
      <selection activeCell="V17" sqref="V17"/>
    </sheetView>
  </sheetViews>
  <sheetFormatPr defaultRowHeight="20.25"/>
  <cols>
    <col min="1" max="1" width="60.28515625" style="3" customWidth="1"/>
    <col min="2" max="2" width="12" style="452" customWidth="1"/>
    <col min="3" max="3" width="16.140625" style="442" customWidth="1"/>
    <col min="4" max="4" width="17.7109375" style="442" customWidth="1"/>
    <col min="5" max="5" width="17.28515625" style="442" customWidth="1"/>
    <col min="6" max="6" width="16" style="442" customWidth="1"/>
    <col min="7" max="7" width="16.28515625" style="40" customWidth="1"/>
    <col min="8" max="8" width="16.85546875" style="40" customWidth="1"/>
    <col min="9" max="9" width="16.140625" style="40" customWidth="1"/>
    <col min="10" max="10" width="16.42578125" style="40" customWidth="1"/>
    <col min="11" max="16384" width="9.140625" style="3"/>
  </cols>
  <sheetData>
    <row r="2" spans="1:11" ht="33.75" customHeight="1">
      <c r="A2" s="562" t="s">
        <v>440</v>
      </c>
      <c r="B2" s="562"/>
      <c r="C2" s="562"/>
      <c r="D2" s="562"/>
      <c r="E2" s="562"/>
      <c r="F2" s="562"/>
      <c r="G2" s="562"/>
      <c r="H2" s="562"/>
    </row>
    <row r="3" spans="1:11" ht="28.5" customHeight="1">
      <c r="A3" s="440"/>
      <c r="B3" s="86"/>
      <c r="C3" s="447"/>
      <c r="D3" s="447"/>
      <c r="E3" s="447"/>
      <c r="F3" s="211"/>
      <c r="G3" s="447"/>
      <c r="H3" s="447"/>
      <c r="I3" s="599" t="s">
        <v>320</v>
      </c>
      <c r="J3" s="599"/>
    </row>
    <row r="4" spans="1:11" ht="41.25" customHeight="1">
      <c r="A4" s="539" t="s">
        <v>164</v>
      </c>
      <c r="B4" s="541" t="s">
        <v>17</v>
      </c>
      <c r="C4" s="533" t="s">
        <v>576</v>
      </c>
      <c r="D4" s="533" t="s">
        <v>577</v>
      </c>
      <c r="E4" s="535" t="s">
        <v>573</v>
      </c>
      <c r="F4" s="533" t="s">
        <v>578</v>
      </c>
      <c r="G4" s="595" t="s">
        <v>334</v>
      </c>
      <c r="H4" s="596"/>
      <c r="I4" s="596"/>
      <c r="J4" s="597"/>
    </row>
    <row r="5" spans="1:11" ht="63" customHeight="1">
      <c r="A5" s="540"/>
      <c r="B5" s="542"/>
      <c r="C5" s="534"/>
      <c r="D5" s="534"/>
      <c r="E5" s="536"/>
      <c r="F5" s="534"/>
      <c r="G5" s="448" t="s">
        <v>127</v>
      </c>
      <c r="H5" s="448" t="s">
        <v>128</v>
      </c>
      <c r="I5" s="448" t="s">
        <v>129</v>
      </c>
      <c r="J5" s="448" t="s">
        <v>63</v>
      </c>
    </row>
    <row r="6" spans="1:11" ht="23.25" customHeight="1">
      <c r="A6" s="462">
        <v>1</v>
      </c>
      <c r="B6" s="455">
        <v>2</v>
      </c>
      <c r="C6" s="446">
        <v>3</v>
      </c>
      <c r="D6" s="446">
        <v>4</v>
      </c>
      <c r="E6" s="446">
        <v>5</v>
      </c>
      <c r="F6" s="446">
        <v>6</v>
      </c>
      <c r="G6" s="446">
        <v>7</v>
      </c>
      <c r="H6" s="446">
        <v>8</v>
      </c>
      <c r="I6" s="444">
        <v>9</v>
      </c>
      <c r="J6" s="444">
        <v>10</v>
      </c>
    </row>
    <row r="7" spans="1:11" ht="46.5" customHeight="1">
      <c r="A7" s="222" t="s">
        <v>73</v>
      </c>
      <c r="B7" s="457">
        <v>4000</v>
      </c>
      <c r="C7" s="458">
        <f>C8+C21+C43+C48+C57</f>
        <v>870</v>
      </c>
      <c r="D7" s="458">
        <f>D8+D21+D43+D48+D57</f>
        <v>200</v>
      </c>
      <c r="E7" s="458">
        <f>E8+E21+E43+E48+E57</f>
        <v>863</v>
      </c>
      <c r="F7" s="458">
        <f>SUM(G7:J7)</f>
        <v>256</v>
      </c>
      <c r="G7" s="458">
        <f>G8+G21</f>
        <v>50</v>
      </c>
      <c r="H7" s="458">
        <f>H8+H21</f>
        <v>106</v>
      </c>
      <c r="I7" s="458">
        <f>I8+I21</f>
        <v>50</v>
      </c>
      <c r="J7" s="458">
        <f>J8+J21</f>
        <v>50</v>
      </c>
      <c r="K7" s="40"/>
    </row>
    <row r="8" spans="1:11" s="38" customFormat="1" ht="40.5" customHeight="1">
      <c r="A8" s="222" t="s">
        <v>2</v>
      </c>
      <c r="B8" s="330">
        <v>4020</v>
      </c>
      <c r="C8" s="458">
        <f t="shared" ref="C8:J8" si="0">SUM(C9:C20)</f>
        <v>266</v>
      </c>
      <c r="D8" s="458">
        <f t="shared" si="0"/>
        <v>0</v>
      </c>
      <c r="E8" s="458">
        <f t="shared" si="0"/>
        <v>346</v>
      </c>
      <c r="F8" s="458">
        <f t="shared" si="0"/>
        <v>56</v>
      </c>
      <c r="G8" s="458">
        <f t="shared" si="0"/>
        <v>0</v>
      </c>
      <c r="H8" s="458">
        <f t="shared" si="0"/>
        <v>56</v>
      </c>
      <c r="I8" s="458">
        <f t="shared" si="0"/>
        <v>0</v>
      </c>
      <c r="J8" s="458">
        <f t="shared" si="0"/>
        <v>0</v>
      </c>
    </row>
    <row r="9" spans="1:11" s="38" customFormat="1" ht="33" customHeight="1">
      <c r="A9" s="400" t="s">
        <v>598</v>
      </c>
      <c r="B9" s="330"/>
      <c r="C9" s="395">
        <v>33</v>
      </c>
      <c r="D9" s="458">
        <v>0</v>
      </c>
      <c r="E9" s="456">
        <v>0</v>
      </c>
      <c r="F9" s="458">
        <v>0</v>
      </c>
      <c r="G9" s="458">
        <v>0</v>
      </c>
      <c r="H9" s="458">
        <v>0</v>
      </c>
      <c r="I9" s="458">
        <v>0</v>
      </c>
      <c r="J9" s="458">
        <v>0</v>
      </c>
    </row>
    <row r="10" spans="1:11" s="38" customFormat="1" ht="35.25" customHeight="1">
      <c r="A10" s="400" t="s">
        <v>552</v>
      </c>
      <c r="B10" s="330"/>
      <c r="C10" s="395">
        <v>50</v>
      </c>
      <c r="D10" s="458">
        <v>0</v>
      </c>
      <c r="E10" s="456">
        <v>0</v>
      </c>
      <c r="F10" s="458">
        <v>0</v>
      </c>
      <c r="G10" s="458">
        <v>0</v>
      </c>
      <c r="H10" s="458">
        <v>0</v>
      </c>
      <c r="I10" s="458">
        <v>0</v>
      </c>
      <c r="J10" s="458">
        <v>0</v>
      </c>
    </row>
    <row r="11" spans="1:11" s="38" customFormat="1" ht="35.25" customHeight="1">
      <c r="A11" s="400" t="s">
        <v>553</v>
      </c>
      <c r="B11" s="330"/>
      <c r="C11" s="395">
        <v>50</v>
      </c>
      <c r="D11" s="458">
        <v>0</v>
      </c>
      <c r="E11" s="456">
        <v>0</v>
      </c>
      <c r="F11" s="458">
        <v>0</v>
      </c>
      <c r="G11" s="458">
        <v>0</v>
      </c>
      <c r="H11" s="458">
        <v>0</v>
      </c>
      <c r="I11" s="458">
        <v>0</v>
      </c>
      <c r="J11" s="458">
        <v>0</v>
      </c>
    </row>
    <row r="12" spans="1:11" s="38" customFormat="1" ht="33" customHeight="1">
      <c r="A12" s="400" t="s">
        <v>599</v>
      </c>
      <c r="B12" s="330"/>
      <c r="C12" s="395">
        <v>133</v>
      </c>
      <c r="D12" s="458">
        <v>0</v>
      </c>
      <c r="E12" s="456">
        <v>0</v>
      </c>
      <c r="F12" s="458">
        <v>0</v>
      </c>
      <c r="G12" s="458">
        <v>0</v>
      </c>
      <c r="H12" s="458">
        <v>0</v>
      </c>
      <c r="I12" s="458">
        <v>0</v>
      </c>
      <c r="J12" s="458">
        <v>0</v>
      </c>
    </row>
    <row r="13" spans="1:11" s="38" customFormat="1" ht="30" customHeight="1">
      <c r="A13" s="471" t="s">
        <v>632</v>
      </c>
      <c r="B13" s="472"/>
      <c r="C13" s="426">
        <v>0</v>
      </c>
      <c r="D13" s="473">
        <v>0</v>
      </c>
      <c r="E13" s="427">
        <v>0</v>
      </c>
      <c r="F13" s="456">
        <f>SUM(G13:J13)</f>
        <v>56</v>
      </c>
      <c r="G13" s="473">
        <v>0</v>
      </c>
      <c r="H13" s="427">
        <v>56</v>
      </c>
      <c r="I13" s="473">
        <v>0</v>
      </c>
      <c r="J13" s="473">
        <v>0</v>
      </c>
    </row>
    <row r="14" spans="1:11" s="38" customFormat="1" ht="33" customHeight="1">
      <c r="A14" s="416" t="s">
        <v>626</v>
      </c>
      <c r="B14" s="330"/>
      <c r="C14" s="364">
        <v>0</v>
      </c>
      <c r="D14" s="458">
        <v>0</v>
      </c>
      <c r="E14" s="415">
        <v>98</v>
      </c>
      <c r="F14" s="458">
        <v>0</v>
      </c>
      <c r="G14" s="458">
        <v>0</v>
      </c>
      <c r="H14" s="458">
        <v>0</v>
      </c>
      <c r="I14" s="458">
        <v>0</v>
      </c>
      <c r="J14" s="458">
        <v>0</v>
      </c>
    </row>
    <row r="15" spans="1:11" s="38" customFormat="1" ht="33" customHeight="1">
      <c r="A15" s="414" t="s">
        <v>627</v>
      </c>
      <c r="B15" s="330"/>
      <c r="C15" s="458">
        <v>0</v>
      </c>
      <c r="D15" s="458">
        <v>0</v>
      </c>
      <c r="E15" s="415">
        <v>61</v>
      </c>
      <c r="F15" s="458">
        <v>0</v>
      </c>
      <c r="G15" s="458">
        <v>0</v>
      </c>
      <c r="H15" s="458">
        <v>0</v>
      </c>
      <c r="I15" s="458">
        <v>0</v>
      </c>
      <c r="J15" s="458">
        <v>0</v>
      </c>
    </row>
    <row r="16" spans="1:11" s="38" customFormat="1" ht="33" customHeight="1">
      <c r="A16" s="464" t="s">
        <v>628</v>
      </c>
      <c r="B16" s="330"/>
      <c r="C16" s="458">
        <v>0</v>
      </c>
      <c r="D16" s="458">
        <v>0</v>
      </c>
      <c r="E16" s="412">
        <v>45</v>
      </c>
      <c r="F16" s="458">
        <v>0</v>
      </c>
      <c r="G16" s="458">
        <v>0</v>
      </c>
      <c r="H16" s="458">
        <v>0</v>
      </c>
      <c r="I16" s="458">
        <v>0</v>
      </c>
      <c r="J16" s="458">
        <v>0</v>
      </c>
    </row>
    <row r="17" spans="1:10" s="38" customFormat="1" ht="27.75" customHeight="1">
      <c r="A17" s="464" t="s">
        <v>629</v>
      </c>
      <c r="B17" s="330"/>
      <c r="C17" s="458">
        <v>0</v>
      </c>
      <c r="D17" s="458">
        <v>0</v>
      </c>
      <c r="E17" s="412">
        <v>38</v>
      </c>
      <c r="F17" s="458">
        <v>0</v>
      </c>
      <c r="G17" s="458">
        <v>0</v>
      </c>
      <c r="H17" s="458">
        <v>0</v>
      </c>
      <c r="I17" s="458">
        <v>0</v>
      </c>
      <c r="J17" s="458">
        <v>0</v>
      </c>
    </row>
    <row r="18" spans="1:10" s="38" customFormat="1" ht="34.5" customHeight="1">
      <c r="A18" s="464" t="s">
        <v>630</v>
      </c>
      <c r="B18" s="330"/>
      <c r="C18" s="458">
        <v>0</v>
      </c>
      <c r="D18" s="458">
        <v>0</v>
      </c>
      <c r="E18" s="412">
        <v>33</v>
      </c>
      <c r="F18" s="458">
        <v>0</v>
      </c>
      <c r="G18" s="458">
        <v>0</v>
      </c>
      <c r="H18" s="458">
        <v>0</v>
      </c>
      <c r="I18" s="458">
        <v>0</v>
      </c>
      <c r="J18" s="458">
        <v>0</v>
      </c>
    </row>
    <row r="19" spans="1:10" s="38" customFormat="1" ht="34.5" customHeight="1">
      <c r="A19" s="464" t="s">
        <v>631</v>
      </c>
      <c r="B19" s="330"/>
      <c r="C19" s="458">
        <v>0</v>
      </c>
      <c r="D19" s="458">
        <v>0</v>
      </c>
      <c r="E19" s="412">
        <v>21</v>
      </c>
      <c r="F19" s="458">
        <v>0</v>
      </c>
      <c r="G19" s="458">
        <v>0</v>
      </c>
      <c r="H19" s="458">
        <v>0</v>
      </c>
      <c r="I19" s="458">
        <v>0</v>
      </c>
      <c r="J19" s="458">
        <v>0</v>
      </c>
    </row>
    <row r="20" spans="1:10" s="38" customFormat="1" ht="34.5" customHeight="1">
      <c r="A20" s="465" t="s">
        <v>523</v>
      </c>
      <c r="B20" s="330"/>
      <c r="C20" s="458">
        <v>0</v>
      </c>
      <c r="D20" s="458">
        <v>0</v>
      </c>
      <c r="E20" s="456">
        <v>50</v>
      </c>
      <c r="F20" s="458">
        <v>0</v>
      </c>
      <c r="G20" s="458">
        <v>0</v>
      </c>
      <c r="H20" s="458">
        <v>0</v>
      </c>
      <c r="I20" s="458">
        <v>0</v>
      </c>
      <c r="J20" s="458">
        <v>0</v>
      </c>
    </row>
    <row r="21" spans="1:10" s="38" customFormat="1" ht="40.5" customHeight="1">
      <c r="A21" s="222" t="s">
        <v>27</v>
      </c>
      <c r="B21" s="330">
        <v>4030</v>
      </c>
      <c r="C21" s="458">
        <f>SUM(C22:C42)</f>
        <v>101</v>
      </c>
      <c r="D21" s="458">
        <v>200</v>
      </c>
      <c r="E21" s="458">
        <f t="shared" ref="E21:J21" si="1">SUM(E22:E42)</f>
        <v>120</v>
      </c>
      <c r="F21" s="458">
        <f t="shared" si="1"/>
        <v>200</v>
      </c>
      <c r="G21" s="458">
        <f t="shared" si="1"/>
        <v>50</v>
      </c>
      <c r="H21" s="458">
        <f t="shared" si="1"/>
        <v>50</v>
      </c>
      <c r="I21" s="458">
        <f t="shared" si="1"/>
        <v>50</v>
      </c>
      <c r="J21" s="458">
        <f t="shared" si="1"/>
        <v>50</v>
      </c>
    </row>
    <row r="22" spans="1:10" s="38" customFormat="1" ht="33" customHeight="1">
      <c r="A22" s="5" t="s">
        <v>500</v>
      </c>
      <c r="B22" s="330"/>
      <c r="C22" s="456">
        <v>0</v>
      </c>
      <c r="D22" s="456">
        <v>200</v>
      </c>
      <c r="E22" s="456">
        <v>71</v>
      </c>
      <c r="F22" s="456">
        <f>SUM(G22:J22)</f>
        <v>200</v>
      </c>
      <c r="G22" s="456">
        <v>50</v>
      </c>
      <c r="H22" s="456">
        <v>50</v>
      </c>
      <c r="I22" s="456">
        <v>50</v>
      </c>
      <c r="J22" s="456">
        <v>50</v>
      </c>
    </row>
    <row r="23" spans="1:10" s="38" customFormat="1" ht="33" customHeight="1">
      <c r="A23" s="397" t="s">
        <v>501</v>
      </c>
      <c r="B23" s="330"/>
      <c r="C23" s="392">
        <v>7</v>
      </c>
      <c r="D23" s="458">
        <v>0</v>
      </c>
      <c r="E23" s="456">
        <v>0</v>
      </c>
      <c r="F23" s="458">
        <v>0</v>
      </c>
      <c r="G23" s="458">
        <v>0</v>
      </c>
      <c r="H23" s="458">
        <v>0</v>
      </c>
      <c r="I23" s="458">
        <v>0</v>
      </c>
      <c r="J23" s="458">
        <v>0</v>
      </c>
    </row>
    <row r="24" spans="1:10" s="38" customFormat="1" ht="33" customHeight="1">
      <c r="A24" s="397" t="s">
        <v>554</v>
      </c>
      <c r="B24" s="330"/>
      <c r="C24" s="392">
        <v>8</v>
      </c>
      <c r="D24" s="458">
        <v>0</v>
      </c>
      <c r="E24" s="456"/>
      <c r="F24" s="458">
        <v>0</v>
      </c>
      <c r="G24" s="458">
        <v>0</v>
      </c>
      <c r="H24" s="458">
        <v>0</v>
      </c>
      <c r="I24" s="458">
        <v>0</v>
      </c>
      <c r="J24" s="458">
        <v>0</v>
      </c>
    </row>
    <row r="25" spans="1:10" s="38" customFormat="1" ht="30.75" customHeight="1">
      <c r="A25" s="379" t="s">
        <v>555</v>
      </c>
      <c r="B25" s="330"/>
      <c r="C25" s="398">
        <v>21</v>
      </c>
      <c r="D25" s="458">
        <v>0</v>
      </c>
      <c r="E25" s="456">
        <v>0</v>
      </c>
      <c r="F25" s="458">
        <v>0</v>
      </c>
      <c r="G25" s="458">
        <v>0</v>
      </c>
      <c r="H25" s="458">
        <v>0</v>
      </c>
      <c r="I25" s="458">
        <v>0</v>
      </c>
      <c r="J25" s="458">
        <v>0</v>
      </c>
    </row>
    <row r="26" spans="1:10" s="38" customFormat="1" ht="30.75" customHeight="1">
      <c r="A26" s="379" t="s">
        <v>556</v>
      </c>
      <c r="B26" s="330"/>
      <c r="C26" s="398">
        <v>2</v>
      </c>
      <c r="D26" s="458">
        <v>0</v>
      </c>
      <c r="E26" s="215">
        <v>0</v>
      </c>
      <c r="F26" s="458">
        <v>0</v>
      </c>
      <c r="G26" s="458">
        <v>0</v>
      </c>
      <c r="H26" s="458">
        <v>0</v>
      </c>
      <c r="I26" s="458">
        <v>0</v>
      </c>
      <c r="J26" s="458">
        <v>0</v>
      </c>
    </row>
    <row r="27" spans="1:10" s="38" customFormat="1" ht="30.75" customHeight="1">
      <c r="A27" s="379" t="s">
        <v>557</v>
      </c>
      <c r="B27" s="330"/>
      <c r="C27" s="398">
        <v>3</v>
      </c>
      <c r="D27" s="458">
        <v>0</v>
      </c>
      <c r="E27" s="215">
        <v>0</v>
      </c>
      <c r="F27" s="458">
        <v>0</v>
      </c>
      <c r="G27" s="458">
        <v>0</v>
      </c>
      <c r="H27" s="458">
        <v>0</v>
      </c>
      <c r="I27" s="458">
        <v>0</v>
      </c>
      <c r="J27" s="458">
        <v>0</v>
      </c>
    </row>
    <row r="28" spans="1:10" s="38" customFormat="1" ht="30.75" customHeight="1">
      <c r="A28" s="379" t="s">
        <v>558</v>
      </c>
      <c r="B28" s="330"/>
      <c r="C28" s="398">
        <v>3</v>
      </c>
      <c r="D28" s="458">
        <v>0</v>
      </c>
      <c r="E28" s="215">
        <v>0</v>
      </c>
      <c r="F28" s="458">
        <v>0</v>
      </c>
      <c r="G28" s="458">
        <v>0</v>
      </c>
      <c r="H28" s="458">
        <v>0</v>
      </c>
      <c r="I28" s="458">
        <v>0</v>
      </c>
      <c r="J28" s="458">
        <v>0</v>
      </c>
    </row>
    <row r="29" spans="1:10" s="38" customFormat="1" ht="30.75" customHeight="1">
      <c r="A29" s="379" t="s">
        <v>559</v>
      </c>
      <c r="B29" s="330"/>
      <c r="C29" s="398">
        <v>2</v>
      </c>
      <c r="D29" s="458">
        <v>0</v>
      </c>
      <c r="E29" s="215">
        <v>0</v>
      </c>
      <c r="F29" s="458">
        <v>0</v>
      </c>
      <c r="G29" s="458">
        <v>0</v>
      </c>
      <c r="H29" s="458">
        <v>0</v>
      </c>
      <c r="I29" s="458">
        <v>0</v>
      </c>
      <c r="J29" s="458">
        <v>0</v>
      </c>
    </row>
    <row r="30" spans="1:10" s="38" customFormat="1" ht="30.75" customHeight="1">
      <c r="A30" s="379" t="s">
        <v>560</v>
      </c>
      <c r="B30" s="330"/>
      <c r="C30" s="398">
        <v>8</v>
      </c>
      <c r="D30" s="458">
        <v>0</v>
      </c>
      <c r="E30" s="215">
        <v>0</v>
      </c>
      <c r="F30" s="458">
        <v>0</v>
      </c>
      <c r="G30" s="458">
        <v>0</v>
      </c>
      <c r="H30" s="458">
        <v>0</v>
      </c>
      <c r="I30" s="458">
        <v>0</v>
      </c>
      <c r="J30" s="458">
        <v>0</v>
      </c>
    </row>
    <row r="31" spans="1:10" s="38" customFormat="1" ht="30.75" customHeight="1">
      <c r="A31" s="379" t="s">
        <v>561</v>
      </c>
      <c r="B31" s="330"/>
      <c r="C31" s="398">
        <v>1</v>
      </c>
      <c r="D31" s="458">
        <v>0</v>
      </c>
      <c r="E31" s="216">
        <v>0</v>
      </c>
      <c r="F31" s="458">
        <v>0</v>
      </c>
      <c r="G31" s="458">
        <v>0</v>
      </c>
      <c r="H31" s="458">
        <v>0</v>
      </c>
      <c r="I31" s="458">
        <v>0</v>
      </c>
      <c r="J31" s="458">
        <v>0</v>
      </c>
    </row>
    <row r="32" spans="1:10" s="38" customFormat="1" ht="40.5" customHeight="1">
      <c r="A32" s="379" t="s">
        <v>562</v>
      </c>
      <c r="B32" s="330"/>
      <c r="C32" s="398">
        <v>5</v>
      </c>
      <c r="D32" s="458">
        <v>0</v>
      </c>
      <c r="E32" s="216">
        <v>0</v>
      </c>
      <c r="F32" s="458">
        <v>0</v>
      </c>
      <c r="G32" s="458">
        <v>0</v>
      </c>
      <c r="H32" s="458">
        <v>0</v>
      </c>
      <c r="I32" s="458">
        <v>0</v>
      </c>
      <c r="J32" s="458">
        <v>0</v>
      </c>
    </row>
    <row r="33" spans="1:10" s="38" customFormat="1" ht="38.25" customHeight="1">
      <c r="A33" s="379" t="s">
        <v>600</v>
      </c>
      <c r="B33" s="330"/>
      <c r="C33" s="398">
        <v>6</v>
      </c>
      <c r="D33" s="458">
        <v>0</v>
      </c>
      <c r="E33" s="216">
        <v>0</v>
      </c>
      <c r="F33" s="458">
        <v>0</v>
      </c>
      <c r="G33" s="458">
        <v>0</v>
      </c>
      <c r="H33" s="458">
        <v>0</v>
      </c>
      <c r="I33" s="458">
        <v>0</v>
      </c>
      <c r="J33" s="458">
        <v>0</v>
      </c>
    </row>
    <row r="34" spans="1:10" s="38" customFormat="1" ht="30" customHeight="1">
      <c r="A34" s="379" t="s">
        <v>563</v>
      </c>
      <c r="B34" s="330"/>
      <c r="C34" s="398">
        <v>1</v>
      </c>
      <c r="D34" s="458">
        <v>0</v>
      </c>
      <c r="E34" s="215">
        <v>0</v>
      </c>
      <c r="F34" s="458">
        <v>0</v>
      </c>
      <c r="G34" s="458">
        <v>0</v>
      </c>
      <c r="H34" s="458">
        <v>0</v>
      </c>
      <c r="I34" s="458">
        <v>0</v>
      </c>
      <c r="J34" s="458">
        <v>0</v>
      </c>
    </row>
    <row r="35" spans="1:10" s="38" customFormat="1" ht="30" customHeight="1">
      <c r="A35" s="379" t="s">
        <v>601</v>
      </c>
      <c r="B35" s="330"/>
      <c r="C35" s="398">
        <v>3</v>
      </c>
      <c r="D35" s="458">
        <v>0</v>
      </c>
      <c r="E35" s="215">
        <v>5</v>
      </c>
      <c r="F35" s="458">
        <v>0</v>
      </c>
      <c r="G35" s="458">
        <v>0</v>
      </c>
      <c r="H35" s="458">
        <v>0</v>
      </c>
      <c r="I35" s="458">
        <v>0</v>
      </c>
      <c r="J35" s="458">
        <v>0</v>
      </c>
    </row>
    <row r="36" spans="1:10" s="38" customFormat="1" ht="30" customHeight="1">
      <c r="A36" s="379" t="s">
        <v>602</v>
      </c>
      <c r="B36" s="474"/>
      <c r="C36" s="398">
        <v>16</v>
      </c>
      <c r="D36" s="371">
        <v>0</v>
      </c>
      <c r="E36" s="372">
        <v>0</v>
      </c>
      <c r="F36" s="475"/>
      <c r="G36" s="475"/>
      <c r="H36" s="475"/>
      <c r="I36" s="475"/>
      <c r="J36" s="475"/>
    </row>
    <row r="37" spans="1:10" s="38" customFormat="1" ht="30" customHeight="1">
      <c r="A37" s="401" t="s">
        <v>524</v>
      </c>
      <c r="B37" s="474"/>
      <c r="C37" s="371">
        <v>8</v>
      </c>
      <c r="D37" s="371">
        <v>0</v>
      </c>
      <c r="E37" s="373">
        <v>20</v>
      </c>
      <c r="F37" s="475"/>
      <c r="G37" s="475"/>
      <c r="H37" s="475"/>
      <c r="I37" s="475"/>
      <c r="J37" s="475"/>
    </row>
    <row r="38" spans="1:10" s="38" customFormat="1" ht="30" customHeight="1">
      <c r="A38" s="401" t="s">
        <v>525</v>
      </c>
      <c r="B38" s="474"/>
      <c r="C38" s="371">
        <v>7</v>
      </c>
      <c r="D38" s="371">
        <v>0</v>
      </c>
      <c r="E38" s="373"/>
      <c r="F38" s="475"/>
      <c r="G38" s="475"/>
      <c r="H38" s="475"/>
      <c r="I38" s="475"/>
      <c r="J38" s="475"/>
    </row>
    <row r="39" spans="1:10" s="38" customFormat="1" ht="30" customHeight="1">
      <c r="A39" s="466" t="s">
        <v>622</v>
      </c>
      <c r="B39" s="474"/>
      <c r="C39" s="371">
        <v>0</v>
      </c>
      <c r="D39" s="371">
        <v>0</v>
      </c>
      <c r="E39" s="412">
        <v>5</v>
      </c>
      <c r="F39" s="475"/>
      <c r="G39" s="475"/>
      <c r="H39" s="475"/>
      <c r="I39" s="475"/>
      <c r="J39" s="475"/>
    </row>
    <row r="40" spans="1:10" s="38" customFormat="1" ht="30" customHeight="1">
      <c r="A40" s="466" t="s">
        <v>623</v>
      </c>
      <c r="B40" s="474"/>
      <c r="C40" s="371">
        <v>0</v>
      </c>
      <c r="D40" s="371">
        <v>0</v>
      </c>
      <c r="E40" s="412">
        <v>8</v>
      </c>
      <c r="F40" s="475"/>
      <c r="G40" s="475"/>
      <c r="H40" s="475"/>
      <c r="I40" s="475"/>
      <c r="J40" s="475"/>
    </row>
    <row r="41" spans="1:10" s="38" customFormat="1" ht="30" customHeight="1">
      <c r="A41" s="466" t="s">
        <v>624</v>
      </c>
      <c r="B41" s="474"/>
      <c r="C41" s="371">
        <v>0</v>
      </c>
      <c r="D41" s="371">
        <v>0</v>
      </c>
      <c r="E41" s="412">
        <v>3</v>
      </c>
      <c r="F41" s="475"/>
      <c r="G41" s="475"/>
      <c r="H41" s="475"/>
      <c r="I41" s="475"/>
      <c r="J41" s="475"/>
    </row>
    <row r="42" spans="1:10" s="38" customFormat="1" ht="30" customHeight="1">
      <c r="A42" s="466" t="s">
        <v>625</v>
      </c>
      <c r="B42" s="474"/>
      <c r="C42" s="371">
        <v>0</v>
      </c>
      <c r="D42" s="371">
        <v>0</v>
      </c>
      <c r="E42" s="412">
        <v>8</v>
      </c>
      <c r="F42" s="475"/>
      <c r="G42" s="475"/>
      <c r="H42" s="475"/>
      <c r="I42" s="475"/>
      <c r="J42" s="475"/>
    </row>
    <row r="43" spans="1:10" s="38" customFormat="1" ht="37.5" customHeight="1">
      <c r="A43" s="222" t="s">
        <v>3</v>
      </c>
      <c r="B43" s="330">
        <v>4040</v>
      </c>
      <c r="C43" s="458">
        <f>SUM(C44:C47)</f>
        <v>50</v>
      </c>
      <c r="D43" s="458">
        <v>0</v>
      </c>
      <c r="E43" s="458">
        <f>SUM(E44:E47)</f>
        <v>10</v>
      </c>
      <c r="F43" s="458">
        <f>SUM(G43:J43)</f>
        <v>0</v>
      </c>
      <c r="G43" s="458">
        <f>SUM(G44:G47)</f>
        <v>0</v>
      </c>
      <c r="H43" s="458">
        <f>SUM(H44:H47)</f>
        <v>0</v>
      </c>
      <c r="I43" s="458">
        <f>SUM(I44:I47)</f>
        <v>0</v>
      </c>
      <c r="J43" s="458">
        <f>SUM(J44:J47)</f>
        <v>0</v>
      </c>
    </row>
    <row r="44" spans="1:10" s="38" customFormat="1" ht="27.75" customHeight="1">
      <c r="A44" s="207" t="s">
        <v>564</v>
      </c>
      <c r="B44" s="476"/>
      <c r="C44" s="215">
        <v>50</v>
      </c>
      <c r="D44" s="214">
        <v>0</v>
      </c>
      <c r="E44" s="215">
        <v>0</v>
      </c>
      <c r="F44" s="458">
        <v>0</v>
      </c>
      <c r="G44" s="458">
        <v>0</v>
      </c>
      <c r="H44" s="458">
        <v>0</v>
      </c>
      <c r="I44" s="458">
        <v>0</v>
      </c>
      <c r="J44" s="458">
        <v>0</v>
      </c>
    </row>
    <row r="45" spans="1:10" s="38" customFormat="1" ht="36" customHeight="1">
      <c r="A45" s="414" t="s">
        <v>619</v>
      </c>
      <c r="B45" s="476"/>
      <c r="C45" s="215">
        <v>0</v>
      </c>
      <c r="D45" s="214">
        <v>0</v>
      </c>
      <c r="E45" s="412">
        <v>5</v>
      </c>
      <c r="F45" s="458">
        <v>0</v>
      </c>
      <c r="G45" s="458">
        <v>0</v>
      </c>
      <c r="H45" s="458">
        <v>0</v>
      </c>
      <c r="I45" s="458">
        <v>0</v>
      </c>
      <c r="J45" s="458">
        <v>0</v>
      </c>
    </row>
    <row r="46" spans="1:10" s="38" customFormat="1" ht="40.5" customHeight="1">
      <c r="A46" s="414" t="s">
        <v>620</v>
      </c>
      <c r="B46" s="476"/>
      <c r="C46" s="215">
        <v>0</v>
      </c>
      <c r="D46" s="214">
        <v>0</v>
      </c>
      <c r="E46" s="412">
        <v>3</v>
      </c>
      <c r="F46" s="458">
        <v>0</v>
      </c>
      <c r="G46" s="458">
        <v>0</v>
      </c>
      <c r="H46" s="458">
        <v>0</v>
      </c>
      <c r="I46" s="458">
        <v>0</v>
      </c>
      <c r="J46" s="458">
        <v>0</v>
      </c>
    </row>
    <row r="47" spans="1:10" s="38" customFormat="1" ht="47.25" customHeight="1">
      <c r="A47" s="414" t="s">
        <v>621</v>
      </c>
      <c r="B47" s="302"/>
      <c r="C47" s="215">
        <v>0</v>
      </c>
      <c r="D47" s="456">
        <v>0</v>
      </c>
      <c r="E47" s="412">
        <v>2</v>
      </c>
      <c r="F47" s="458">
        <v>0</v>
      </c>
      <c r="G47" s="458">
        <v>0</v>
      </c>
      <c r="H47" s="458">
        <v>0</v>
      </c>
      <c r="I47" s="458">
        <v>0</v>
      </c>
      <c r="J47" s="458">
        <v>0</v>
      </c>
    </row>
    <row r="48" spans="1:10" s="38" customFormat="1" ht="57.75" customHeight="1">
      <c r="A48" s="222" t="s">
        <v>59</v>
      </c>
      <c r="B48" s="330">
        <v>4050</v>
      </c>
      <c r="C48" s="458">
        <f>SUM(C49:C56)</f>
        <v>453</v>
      </c>
      <c r="D48" s="458">
        <v>0</v>
      </c>
      <c r="E48" s="458">
        <f>SUM(E49:E56)</f>
        <v>387</v>
      </c>
      <c r="F48" s="458">
        <f t="shared" ref="F48:F58" si="2">SUM(G48:J48)</f>
        <v>0</v>
      </c>
      <c r="G48" s="458">
        <f>SUM(G56:G56)</f>
        <v>0</v>
      </c>
      <c r="H48" s="458">
        <f>SUM(H56:H56)</f>
        <v>0</v>
      </c>
      <c r="I48" s="458">
        <f>SUM(I56:I56)</f>
        <v>0</v>
      </c>
      <c r="J48" s="458">
        <f>SUM(J56:J56)</f>
        <v>0</v>
      </c>
    </row>
    <row r="49" spans="1:10" s="38" customFormat="1" ht="39" customHeight="1">
      <c r="A49" s="400" t="s">
        <v>565</v>
      </c>
      <c r="B49" s="302"/>
      <c r="C49" s="394">
        <v>110</v>
      </c>
      <c r="D49" s="458">
        <v>0</v>
      </c>
      <c r="E49" s="456">
        <v>17</v>
      </c>
      <c r="F49" s="458">
        <v>0</v>
      </c>
      <c r="G49" s="458">
        <v>0</v>
      </c>
      <c r="H49" s="458">
        <v>0</v>
      </c>
      <c r="I49" s="458">
        <v>0</v>
      </c>
      <c r="J49" s="458">
        <v>0</v>
      </c>
    </row>
    <row r="50" spans="1:10" s="38" customFormat="1" ht="31.5" customHeight="1">
      <c r="A50" s="400" t="s">
        <v>603</v>
      </c>
      <c r="B50" s="476"/>
      <c r="C50" s="394">
        <v>330</v>
      </c>
      <c r="D50" s="337">
        <v>0</v>
      </c>
      <c r="E50" s="415">
        <v>0</v>
      </c>
      <c r="F50" s="337">
        <v>0</v>
      </c>
      <c r="G50" s="337">
        <v>0</v>
      </c>
      <c r="H50" s="337">
        <v>0</v>
      </c>
      <c r="I50" s="337">
        <v>0</v>
      </c>
      <c r="J50" s="337">
        <v>0</v>
      </c>
    </row>
    <row r="51" spans="1:10" s="38" customFormat="1" ht="29.25" customHeight="1">
      <c r="A51" s="400" t="s">
        <v>604</v>
      </c>
      <c r="B51" s="476"/>
      <c r="C51" s="394">
        <v>13</v>
      </c>
      <c r="D51" s="337">
        <v>0</v>
      </c>
      <c r="E51" s="415">
        <v>0</v>
      </c>
      <c r="F51" s="337">
        <v>0</v>
      </c>
      <c r="G51" s="337">
        <v>0</v>
      </c>
      <c r="H51" s="337">
        <v>0</v>
      </c>
      <c r="I51" s="337">
        <v>0</v>
      </c>
      <c r="J51" s="337">
        <v>0</v>
      </c>
    </row>
    <row r="52" spans="1:10" s="38" customFormat="1" ht="29.25" customHeight="1">
      <c r="A52" s="414" t="s">
        <v>614</v>
      </c>
      <c r="B52" s="410"/>
      <c r="C52" s="413"/>
      <c r="D52" s="477"/>
      <c r="E52" s="415">
        <v>30</v>
      </c>
      <c r="F52" s="477"/>
      <c r="G52" s="477"/>
      <c r="H52" s="477"/>
      <c r="I52" s="477"/>
      <c r="J52" s="477"/>
    </row>
    <row r="53" spans="1:10" s="38" customFormat="1" ht="29.25" customHeight="1">
      <c r="A53" s="414" t="s">
        <v>615</v>
      </c>
      <c r="B53" s="410"/>
      <c r="C53" s="413"/>
      <c r="D53" s="477"/>
      <c r="E53" s="415">
        <v>207</v>
      </c>
      <c r="F53" s="477"/>
      <c r="G53" s="477"/>
      <c r="H53" s="477"/>
      <c r="I53" s="477"/>
      <c r="J53" s="477"/>
    </row>
    <row r="54" spans="1:10" s="38" customFormat="1" ht="29.25" customHeight="1">
      <c r="A54" s="414" t="s">
        <v>616</v>
      </c>
      <c r="B54" s="410"/>
      <c r="C54" s="413"/>
      <c r="D54" s="477"/>
      <c r="E54" s="415">
        <v>10</v>
      </c>
      <c r="F54" s="477"/>
      <c r="G54" s="477"/>
      <c r="H54" s="477"/>
      <c r="I54" s="477"/>
      <c r="J54" s="477"/>
    </row>
    <row r="55" spans="1:10" s="38" customFormat="1" ht="35.25" customHeight="1">
      <c r="A55" s="464" t="s">
        <v>617</v>
      </c>
      <c r="B55" s="410"/>
      <c r="C55" s="413"/>
      <c r="D55" s="477"/>
      <c r="E55" s="412">
        <v>75</v>
      </c>
      <c r="F55" s="477"/>
      <c r="G55" s="477"/>
      <c r="H55" s="477"/>
      <c r="I55" s="477"/>
      <c r="J55" s="477"/>
    </row>
    <row r="56" spans="1:10" s="38" customFormat="1" ht="33" customHeight="1">
      <c r="A56" s="464" t="s">
        <v>618</v>
      </c>
      <c r="B56" s="478"/>
      <c r="C56" s="131">
        <v>0</v>
      </c>
      <c r="D56" s="456">
        <v>0</v>
      </c>
      <c r="E56" s="412">
        <v>48</v>
      </c>
      <c r="F56" s="337">
        <v>0</v>
      </c>
      <c r="G56" s="337">
        <v>0</v>
      </c>
      <c r="H56" s="337">
        <v>0</v>
      </c>
      <c r="I56" s="337">
        <v>0</v>
      </c>
      <c r="J56" s="337">
        <v>0</v>
      </c>
    </row>
    <row r="57" spans="1:10" s="38" customFormat="1" ht="45.75" hidden="1" customHeight="1">
      <c r="A57" s="222" t="s">
        <v>270</v>
      </c>
      <c r="B57" s="330">
        <v>4060</v>
      </c>
      <c r="C57" s="458">
        <f>SUM(C58:C58)</f>
        <v>0</v>
      </c>
      <c r="D57" s="456">
        <v>0</v>
      </c>
      <c r="E57" s="456">
        <f>SUM(E58:E58)</f>
        <v>0</v>
      </c>
      <c r="F57" s="458">
        <f t="shared" si="2"/>
        <v>0</v>
      </c>
      <c r="G57" s="458">
        <f>SUM(G58:G58)</f>
        <v>0</v>
      </c>
      <c r="H57" s="458">
        <f>SUM(H58:H58)</f>
        <v>0</v>
      </c>
      <c r="I57" s="458">
        <f>SUM(I58:I58)</f>
        <v>0</v>
      </c>
      <c r="J57" s="458">
        <f>SUM(J58:J58)</f>
        <v>0</v>
      </c>
    </row>
    <row r="58" spans="1:10" ht="45.75" hidden="1" customHeight="1">
      <c r="A58" s="207"/>
      <c r="B58" s="478"/>
      <c r="C58" s="131">
        <v>0</v>
      </c>
      <c r="D58" s="456">
        <v>0</v>
      </c>
      <c r="E58" s="131"/>
      <c r="F58" s="458">
        <f t="shared" si="2"/>
        <v>0</v>
      </c>
      <c r="G58" s="261"/>
      <c r="H58" s="261"/>
      <c r="I58" s="479"/>
      <c r="J58" s="479"/>
    </row>
    <row r="59" spans="1:10" ht="45.75" customHeight="1">
      <c r="A59" s="97"/>
      <c r="C59" s="443"/>
      <c r="D59" s="217"/>
      <c r="E59" s="217"/>
      <c r="F59" s="217"/>
      <c r="G59" s="217"/>
      <c r="H59" s="217"/>
    </row>
    <row r="60" spans="1:10">
      <c r="A60" s="296" t="s">
        <v>528</v>
      </c>
      <c r="B60" s="1"/>
      <c r="C60" s="589" t="s">
        <v>86</v>
      </c>
      <c r="D60" s="589"/>
      <c r="E60" s="449"/>
      <c r="F60" s="351"/>
      <c r="G60" s="517" t="s">
        <v>540</v>
      </c>
      <c r="H60" s="517"/>
      <c r="I60" s="517"/>
    </row>
    <row r="61" spans="1:10">
      <c r="A61" s="452" t="s">
        <v>366</v>
      </c>
      <c r="B61" s="3"/>
      <c r="C61" s="590" t="s">
        <v>403</v>
      </c>
      <c r="D61" s="590"/>
      <c r="E61" s="450"/>
      <c r="F61" s="40"/>
      <c r="G61" s="591" t="s">
        <v>83</v>
      </c>
      <c r="H61" s="591"/>
      <c r="I61" s="591"/>
    </row>
    <row r="62" spans="1:10">
      <c r="A62" s="97"/>
      <c r="C62" s="443"/>
      <c r="D62" s="217"/>
      <c r="E62" s="217"/>
      <c r="F62" s="217"/>
      <c r="G62" s="217"/>
      <c r="H62" s="217"/>
    </row>
    <row r="63" spans="1:10">
      <c r="A63" s="97"/>
      <c r="C63" s="443"/>
      <c r="D63" s="217"/>
      <c r="E63" s="217"/>
      <c r="F63" s="217"/>
      <c r="G63" s="217"/>
      <c r="H63" s="217"/>
    </row>
    <row r="64" spans="1:10">
      <c r="A64" s="97"/>
      <c r="C64" s="443"/>
      <c r="D64" s="217"/>
      <c r="E64" s="217"/>
      <c r="F64" s="217"/>
      <c r="G64" s="217"/>
      <c r="H64" s="217"/>
    </row>
    <row r="65" spans="1:8">
      <c r="A65" s="97"/>
      <c r="C65" s="443"/>
      <c r="D65" s="217"/>
      <c r="E65" s="217"/>
      <c r="F65" s="217"/>
      <c r="G65" s="217"/>
      <c r="H65" s="217"/>
    </row>
    <row r="66" spans="1:8">
      <c r="A66" s="97"/>
      <c r="C66" s="443"/>
      <c r="D66" s="217"/>
      <c r="E66" s="217"/>
      <c r="F66" s="217"/>
      <c r="G66" s="217"/>
      <c r="H66" s="217"/>
    </row>
    <row r="67" spans="1:8">
      <c r="A67" s="97"/>
      <c r="C67" s="443"/>
      <c r="D67" s="217"/>
      <c r="E67" s="217"/>
      <c r="F67" s="217"/>
      <c r="G67" s="217"/>
      <c r="H67" s="217"/>
    </row>
    <row r="68" spans="1:8">
      <c r="A68" s="97"/>
      <c r="C68" s="443"/>
      <c r="D68" s="217"/>
      <c r="E68" s="217"/>
      <c r="F68" s="217"/>
      <c r="G68" s="217"/>
      <c r="H68" s="217"/>
    </row>
    <row r="69" spans="1:8">
      <c r="A69" s="97"/>
      <c r="C69" s="443"/>
      <c r="D69" s="217"/>
      <c r="E69" s="217"/>
      <c r="F69" s="217"/>
      <c r="G69" s="217"/>
      <c r="H69" s="217"/>
    </row>
    <row r="70" spans="1:8">
      <c r="A70" s="97"/>
      <c r="C70" s="443"/>
      <c r="D70" s="217"/>
      <c r="E70" s="217"/>
      <c r="F70" s="217"/>
      <c r="G70" s="217"/>
      <c r="H70" s="217"/>
    </row>
    <row r="71" spans="1:8">
      <c r="A71" s="97"/>
      <c r="C71" s="443"/>
      <c r="D71" s="217"/>
      <c r="E71" s="217"/>
      <c r="F71" s="217"/>
      <c r="G71" s="217"/>
      <c r="H71" s="217"/>
    </row>
    <row r="72" spans="1:8">
      <c r="A72" s="97"/>
      <c r="C72" s="443"/>
      <c r="D72" s="217"/>
      <c r="E72" s="217"/>
      <c r="F72" s="217"/>
      <c r="G72" s="217"/>
      <c r="H72" s="217"/>
    </row>
    <row r="73" spans="1:8">
      <c r="A73" s="97"/>
      <c r="C73" s="443"/>
      <c r="D73" s="217"/>
      <c r="E73" s="217"/>
      <c r="F73" s="217"/>
      <c r="G73" s="217"/>
      <c r="H73" s="217"/>
    </row>
    <row r="74" spans="1:8">
      <c r="A74" s="97"/>
      <c r="C74" s="443"/>
      <c r="D74" s="217"/>
      <c r="E74" s="217"/>
      <c r="F74" s="217"/>
      <c r="G74" s="217"/>
      <c r="H74" s="217"/>
    </row>
    <row r="75" spans="1:8">
      <c r="A75" s="97"/>
      <c r="C75" s="443"/>
      <c r="D75" s="217"/>
      <c r="E75" s="217"/>
      <c r="F75" s="217"/>
      <c r="G75" s="217"/>
      <c r="H75" s="217"/>
    </row>
    <row r="76" spans="1:8">
      <c r="A76" s="97"/>
      <c r="C76" s="443"/>
      <c r="D76" s="217"/>
      <c r="E76" s="217"/>
      <c r="F76" s="217"/>
      <c r="G76" s="217"/>
      <c r="H76" s="217"/>
    </row>
    <row r="77" spans="1:8">
      <c r="A77" s="97"/>
      <c r="C77" s="443"/>
      <c r="D77" s="217"/>
      <c r="E77" s="217"/>
      <c r="F77" s="217"/>
      <c r="G77" s="217"/>
      <c r="H77" s="217"/>
    </row>
    <row r="78" spans="1:8">
      <c r="A78" s="97"/>
      <c r="C78" s="443"/>
      <c r="D78" s="217"/>
      <c r="E78" s="217"/>
      <c r="F78" s="217"/>
      <c r="G78" s="217"/>
      <c r="H78" s="217"/>
    </row>
    <row r="79" spans="1:8">
      <c r="A79" s="97"/>
      <c r="C79" s="443"/>
      <c r="D79" s="217"/>
      <c r="E79" s="217"/>
      <c r="F79" s="217"/>
      <c r="G79" s="217"/>
      <c r="H79" s="217"/>
    </row>
    <row r="80" spans="1:8">
      <c r="A80" s="97"/>
      <c r="C80" s="443"/>
      <c r="D80" s="217"/>
      <c r="E80" s="217"/>
      <c r="F80" s="217"/>
      <c r="G80" s="217"/>
      <c r="H80" s="217"/>
    </row>
    <row r="81" spans="1:8">
      <c r="A81" s="97"/>
      <c r="C81" s="443"/>
      <c r="D81" s="217"/>
      <c r="E81" s="217"/>
      <c r="F81" s="217"/>
      <c r="G81" s="217"/>
      <c r="H81" s="217"/>
    </row>
    <row r="82" spans="1:8">
      <c r="A82" s="97"/>
      <c r="C82" s="443"/>
      <c r="D82" s="217"/>
      <c r="E82" s="217"/>
      <c r="F82" s="217"/>
      <c r="G82" s="217"/>
      <c r="H82" s="217"/>
    </row>
    <row r="83" spans="1:8">
      <c r="A83" s="97"/>
      <c r="C83" s="443"/>
      <c r="D83" s="217"/>
      <c r="E83" s="217"/>
      <c r="F83" s="217"/>
      <c r="G83" s="217"/>
      <c r="H83" s="217"/>
    </row>
    <row r="84" spans="1:8">
      <c r="A84" s="97"/>
      <c r="C84" s="443"/>
      <c r="D84" s="217"/>
      <c r="E84" s="217"/>
      <c r="F84" s="217"/>
      <c r="G84" s="217"/>
      <c r="H84" s="217"/>
    </row>
    <row r="85" spans="1:8">
      <c r="A85" s="97"/>
      <c r="C85" s="443"/>
      <c r="D85" s="217"/>
      <c r="E85" s="217"/>
      <c r="F85" s="217"/>
      <c r="G85" s="217"/>
      <c r="H85" s="217"/>
    </row>
    <row r="86" spans="1:8">
      <c r="A86" s="97"/>
      <c r="C86" s="443"/>
      <c r="D86" s="217"/>
      <c r="E86" s="217"/>
      <c r="F86" s="217"/>
      <c r="G86" s="217"/>
      <c r="H86" s="217"/>
    </row>
    <row r="87" spans="1:8">
      <c r="A87" s="97"/>
      <c r="C87" s="443"/>
      <c r="D87" s="217"/>
      <c r="E87" s="217"/>
      <c r="F87" s="217"/>
      <c r="G87" s="217"/>
      <c r="H87" s="217"/>
    </row>
    <row r="88" spans="1:8">
      <c r="A88" s="97"/>
      <c r="C88" s="443"/>
      <c r="D88" s="217"/>
      <c r="E88" s="217"/>
      <c r="F88" s="217"/>
      <c r="G88" s="217"/>
      <c r="H88" s="217"/>
    </row>
    <row r="89" spans="1:8">
      <c r="A89" s="97"/>
      <c r="C89" s="443"/>
      <c r="D89" s="217"/>
      <c r="E89" s="217"/>
      <c r="F89" s="217"/>
      <c r="G89" s="217"/>
      <c r="H89" s="217"/>
    </row>
    <row r="90" spans="1:8">
      <c r="A90" s="97"/>
      <c r="C90" s="443"/>
      <c r="D90" s="217"/>
      <c r="E90" s="217"/>
      <c r="F90" s="217"/>
      <c r="G90" s="217"/>
      <c r="H90" s="217"/>
    </row>
    <row r="91" spans="1:8">
      <c r="A91" s="97"/>
      <c r="C91" s="443"/>
      <c r="D91" s="217"/>
      <c r="E91" s="217"/>
      <c r="F91" s="217"/>
      <c r="G91" s="217"/>
      <c r="H91" s="217"/>
    </row>
    <row r="92" spans="1:8">
      <c r="A92" s="97"/>
      <c r="C92" s="443"/>
      <c r="D92" s="217"/>
      <c r="E92" s="217"/>
      <c r="F92" s="217"/>
      <c r="G92" s="217"/>
      <c r="H92" s="217"/>
    </row>
    <row r="93" spans="1:8">
      <c r="A93" s="97"/>
      <c r="C93" s="443"/>
      <c r="D93" s="217"/>
      <c r="E93" s="217"/>
      <c r="F93" s="217"/>
      <c r="G93" s="217"/>
      <c r="H93" s="217"/>
    </row>
    <row r="94" spans="1:8">
      <c r="A94" s="97"/>
      <c r="C94" s="443"/>
      <c r="D94" s="217"/>
      <c r="E94" s="217"/>
      <c r="F94" s="217"/>
      <c r="G94" s="217"/>
      <c r="H94" s="217"/>
    </row>
    <row r="95" spans="1:8">
      <c r="A95" s="97"/>
      <c r="C95" s="443"/>
      <c r="D95" s="217"/>
      <c r="E95" s="217"/>
      <c r="F95" s="217"/>
      <c r="G95" s="217"/>
      <c r="H95" s="217"/>
    </row>
    <row r="96" spans="1:8">
      <c r="A96" s="97"/>
      <c r="C96" s="443"/>
      <c r="D96" s="217"/>
      <c r="E96" s="217"/>
      <c r="F96" s="217"/>
      <c r="G96" s="217"/>
      <c r="H96" s="217"/>
    </row>
    <row r="97" spans="1:8">
      <c r="A97" s="97"/>
      <c r="C97" s="443"/>
      <c r="D97" s="217"/>
      <c r="E97" s="217"/>
      <c r="F97" s="217"/>
      <c r="G97" s="217"/>
      <c r="H97" s="217"/>
    </row>
    <row r="98" spans="1:8">
      <c r="A98" s="97"/>
      <c r="C98" s="443"/>
      <c r="D98" s="217"/>
      <c r="E98" s="217"/>
      <c r="F98" s="217"/>
      <c r="G98" s="217"/>
      <c r="H98" s="217"/>
    </row>
    <row r="99" spans="1:8">
      <c r="A99" s="97"/>
      <c r="C99" s="443"/>
      <c r="D99" s="217"/>
      <c r="E99" s="217"/>
      <c r="F99" s="217"/>
      <c r="G99" s="217"/>
      <c r="H99" s="217"/>
    </row>
    <row r="100" spans="1:8">
      <c r="A100" s="97"/>
      <c r="C100" s="443"/>
      <c r="D100" s="217"/>
      <c r="E100" s="217"/>
      <c r="F100" s="217"/>
      <c r="G100" s="217"/>
      <c r="H100" s="217"/>
    </row>
    <row r="101" spans="1:8">
      <c r="A101" s="97"/>
      <c r="C101" s="443"/>
      <c r="D101" s="217"/>
      <c r="E101" s="217"/>
      <c r="F101" s="217"/>
      <c r="G101" s="217"/>
      <c r="H101" s="217"/>
    </row>
    <row r="102" spans="1:8">
      <c r="A102" s="97"/>
      <c r="C102" s="443"/>
      <c r="D102" s="217"/>
      <c r="E102" s="217"/>
      <c r="F102" s="217"/>
      <c r="G102" s="217"/>
      <c r="H102" s="217"/>
    </row>
    <row r="103" spans="1:8">
      <c r="A103" s="97"/>
      <c r="C103" s="443"/>
      <c r="D103" s="217"/>
      <c r="E103" s="217"/>
      <c r="F103" s="217"/>
      <c r="G103" s="217"/>
      <c r="H103" s="217"/>
    </row>
    <row r="104" spans="1:8">
      <c r="A104" s="97"/>
      <c r="C104" s="443"/>
      <c r="D104" s="217"/>
      <c r="E104" s="217"/>
      <c r="F104" s="217"/>
      <c r="G104" s="217"/>
      <c r="H104" s="217"/>
    </row>
    <row r="105" spans="1:8">
      <c r="A105" s="97"/>
      <c r="C105" s="443"/>
      <c r="D105" s="217"/>
      <c r="E105" s="217"/>
      <c r="F105" s="217"/>
      <c r="G105" s="217"/>
      <c r="H105" s="217"/>
    </row>
    <row r="106" spans="1:8">
      <c r="A106" s="97"/>
      <c r="C106" s="443"/>
      <c r="D106" s="217"/>
      <c r="E106" s="217"/>
      <c r="F106" s="217"/>
      <c r="G106" s="217"/>
      <c r="H106" s="217"/>
    </row>
    <row r="107" spans="1:8">
      <c r="A107" s="97"/>
      <c r="C107" s="443"/>
      <c r="D107" s="217"/>
      <c r="E107" s="217"/>
      <c r="F107" s="217"/>
      <c r="G107" s="217"/>
      <c r="H107" s="217"/>
    </row>
    <row r="108" spans="1:8">
      <c r="A108" s="97"/>
      <c r="C108" s="443"/>
      <c r="D108" s="217"/>
      <c r="E108" s="217"/>
      <c r="F108" s="217"/>
      <c r="G108" s="217"/>
      <c r="H108" s="217"/>
    </row>
    <row r="109" spans="1:8">
      <c r="A109" s="97"/>
      <c r="C109" s="443"/>
      <c r="D109" s="217"/>
      <c r="E109" s="217"/>
      <c r="F109" s="217"/>
      <c r="G109" s="217"/>
      <c r="H109" s="217"/>
    </row>
    <row r="110" spans="1:8">
      <c r="A110" s="97"/>
      <c r="C110" s="443"/>
      <c r="D110" s="217"/>
      <c r="E110" s="217"/>
      <c r="F110" s="217"/>
      <c r="G110" s="217"/>
      <c r="H110" s="217"/>
    </row>
    <row r="111" spans="1:8">
      <c r="A111" s="97"/>
      <c r="C111" s="443"/>
      <c r="D111" s="217"/>
      <c r="E111" s="217"/>
      <c r="F111" s="217"/>
      <c r="G111" s="217"/>
      <c r="H111" s="217"/>
    </row>
    <row r="112" spans="1:8">
      <c r="A112" s="97"/>
      <c r="C112" s="443"/>
      <c r="D112" s="217"/>
      <c r="E112" s="217"/>
      <c r="F112" s="217"/>
      <c r="G112" s="217"/>
      <c r="H112" s="217"/>
    </row>
    <row r="113" spans="1:15">
      <c r="A113" s="97"/>
      <c r="C113" s="443"/>
      <c r="D113" s="217"/>
      <c r="E113" s="217"/>
      <c r="F113" s="217"/>
      <c r="G113" s="217"/>
      <c r="H113" s="217"/>
    </row>
    <row r="114" spans="1:15">
      <c r="A114" s="97"/>
      <c r="C114" s="443"/>
      <c r="D114" s="217"/>
      <c r="E114" s="217"/>
      <c r="F114" s="217"/>
      <c r="G114" s="217"/>
      <c r="H114" s="217"/>
    </row>
    <row r="115" spans="1:15">
      <c r="A115" s="97"/>
      <c r="C115" s="443"/>
      <c r="D115" s="217"/>
      <c r="E115" s="217"/>
      <c r="F115" s="217"/>
      <c r="G115" s="217"/>
      <c r="H115" s="217"/>
    </row>
    <row r="116" spans="1:15">
      <c r="A116" s="97"/>
    </row>
    <row r="117" spans="1:15">
      <c r="A117" s="98"/>
    </row>
    <row r="118" spans="1:15">
      <c r="A118" s="98"/>
    </row>
    <row r="119" spans="1:15">
      <c r="A119" s="98"/>
    </row>
    <row r="120" spans="1:15">
      <c r="A120" s="98"/>
    </row>
    <row r="121" spans="1:15" s="452" customFormat="1">
      <c r="A121" s="98"/>
      <c r="C121" s="442"/>
      <c r="D121" s="442"/>
      <c r="E121" s="442"/>
      <c r="F121" s="442"/>
      <c r="G121" s="40"/>
      <c r="H121" s="40"/>
      <c r="I121" s="40"/>
      <c r="J121" s="40"/>
      <c r="K121" s="3"/>
      <c r="L121" s="3"/>
      <c r="M121" s="3"/>
      <c r="N121" s="3"/>
      <c r="O121" s="3"/>
    </row>
    <row r="122" spans="1:15" s="452" customFormat="1">
      <c r="A122" s="98"/>
      <c r="C122" s="442"/>
      <c r="D122" s="442"/>
      <c r="E122" s="442"/>
      <c r="F122" s="442"/>
      <c r="G122" s="40"/>
      <c r="H122" s="40"/>
      <c r="I122" s="40"/>
      <c r="J122" s="40"/>
      <c r="K122" s="3"/>
      <c r="L122" s="3"/>
      <c r="M122" s="3"/>
      <c r="N122" s="3"/>
      <c r="O122" s="3"/>
    </row>
    <row r="123" spans="1:15" s="452" customFormat="1">
      <c r="A123" s="98"/>
      <c r="C123" s="442"/>
      <c r="D123" s="442"/>
      <c r="E123" s="442"/>
      <c r="F123" s="442"/>
      <c r="G123" s="40"/>
      <c r="H123" s="40"/>
      <c r="I123" s="40"/>
      <c r="J123" s="40"/>
      <c r="K123" s="3"/>
      <c r="L123" s="3"/>
      <c r="M123" s="3"/>
      <c r="N123" s="3"/>
      <c r="O123" s="3"/>
    </row>
    <row r="124" spans="1:15" s="452" customFormat="1">
      <c r="A124" s="98"/>
      <c r="C124" s="442"/>
      <c r="D124" s="442"/>
      <c r="E124" s="442"/>
      <c r="F124" s="442"/>
      <c r="G124" s="40"/>
      <c r="H124" s="40"/>
      <c r="I124" s="40"/>
      <c r="J124" s="40"/>
      <c r="K124" s="3"/>
      <c r="L124" s="3"/>
      <c r="M124" s="3"/>
      <c r="N124" s="3"/>
      <c r="O124" s="3"/>
    </row>
    <row r="125" spans="1:15" s="452" customFormat="1">
      <c r="A125" s="98"/>
      <c r="C125" s="442"/>
      <c r="D125" s="442"/>
      <c r="E125" s="442"/>
      <c r="F125" s="442"/>
      <c r="G125" s="40"/>
      <c r="H125" s="40"/>
      <c r="I125" s="40"/>
      <c r="J125" s="40"/>
      <c r="K125" s="3"/>
      <c r="L125" s="3"/>
      <c r="M125" s="3"/>
      <c r="N125" s="3"/>
      <c r="O125" s="3"/>
    </row>
    <row r="126" spans="1:15" s="452" customFormat="1">
      <c r="A126" s="98"/>
      <c r="C126" s="442"/>
      <c r="D126" s="442"/>
      <c r="E126" s="442"/>
      <c r="F126" s="442"/>
      <c r="G126" s="40"/>
      <c r="H126" s="40"/>
      <c r="I126" s="40"/>
      <c r="J126" s="40"/>
      <c r="K126" s="3"/>
      <c r="L126" s="3"/>
      <c r="M126" s="3"/>
      <c r="N126" s="3"/>
      <c r="O126" s="3"/>
    </row>
    <row r="127" spans="1:15" s="452" customFormat="1">
      <c r="A127" s="98"/>
      <c r="C127" s="442"/>
      <c r="D127" s="442"/>
      <c r="E127" s="442"/>
      <c r="F127" s="442"/>
      <c r="G127" s="40"/>
      <c r="H127" s="40"/>
      <c r="I127" s="40"/>
      <c r="J127" s="40"/>
      <c r="K127" s="3"/>
      <c r="L127" s="3"/>
      <c r="M127" s="3"/>
      <c r="N127" s="3"/>
      <c r="O127" s="3"/>
    </row>
    <row r="128" spans="1:15" s="452" customFormat="1">
      <c r="A128" s="98"/>
      <c r="C128" s="442"/>
      <c r="D128" s="442"/>
      <c r="E128" s="442"/>
      <c r="F128" s="442"/>
      <c r="G128" s="40"/>
      <c r="H128" s="40"/>
      <c r="I128" s="40"/>
      <c r="J128" s="40"/>
      <c r="K128" s="3"/>
      <c r="L128" s="3"/>
      <c r="M128" s="3"/>
      <c r="N128" s="3"/>
      <c r="O128" s="3"/>
    </row>
    <row r="129" spans="1:15" s="452" customFormat="1">
      <c r="A129" s="98"/>
      <c r="C129" s="442"/>
      <c r="D129" s="442"/>
      <c r="E129" s="442"/>
      <c r="F129" s="442"/>
      <c r="G129" s="40"/>
      <c r="H129" s="40"/>
      <c r="I129" s="40"/>
      <c r="J129" s="40"/>
      <c r="K129" s="3"/>
      <c r="L129" s="3"/>
      <c r="M129" s="3"/>
      <c r="N129" s="3"/>
      <c r="O129" s="3"/>
    </row>
    <row r="130" spans="1:15" s="452" customFormat="1">
      <c r="A130" s="98"/>
      <c r="C130" s="442"/>
      <c r="D130" s="442"/>
      <c r="E130" s="442"/>
      <c r="F130" s="442"/>
      <c r="G130" s="40"/>
      <c r="H130" s="40"/>
      <c r="I130" s="40"/>
      <c r="J130" s="40"/>
      <c r="K130" s="3"/>
      <c r="L130" s="3"/>
      <c r="M130" s="3"/>
      <c r="N130" s="3"/>
      <c r="O130" s="3"/>
    </row>
    <row r="131" spans="1:15" s="452" customFormat="1">
      <c r="A131" s="98"/>
      <c r="C131" s="442"/>
      <c r="D131" s="442"/>
      <c r="E131" s="442"/>
      <c r="F131" s="442"/>
      <c r="G131" s="40"/>
      <c r="H131" s="40"/>
      <c r="I131" s="40"/>
      <c r="J131" s="40"/>
      <c r="K131" s="3"/>
      <c r="L131" s="3"/>
      <c r="M131" s="3"/>
      <c r="N131" s="3"/>
      <c r="O131" s="3"/>
    </row>
    <row r="132" spans="1:15" s="452" customFormat="1">
      <c r="A132" s="98"/>
      <c r="C132" s="442"/>
      <c r="D132" s="442"/>
      <c r="E132" s="442"/>
      <c r="F132" s="442"/>
      <c r="G132" s="40"/>
      <c r="H132" s="40"/>
      <c r="I132" s="40"/>
      <c r="J132" s="40"/>
      <c r="K132" s="3"/>
      <c r="L132" s="3"/>
      <c r="M132" s="3"/>
      <c r="N132" s="3"/>
      <c r="O132" s="3"/>
    </row>
    <row r="133" spans="1:15" s="452" customFormat="1">
      <c r="A133" s="98"/>
      <c r="C133" s="442"/>
      <c r="D133" s="442"/>
      <c r="E133" s="442"/>
      <c r="F133" s="442"/>
      <c r="G133" s="40"/>
      <c r="H133" s="40"/>
      <c r="I133" s="40"/>
      <c r="J133" s="40"/>
      <c r="K133" s="3"/>
      <c r="L133" s="3"/>
      <c r="M133" s="3"/>
      <c r="N133" s="3"/>
      <c r="O133" s="3"/>
    </row>
    <row r="134" spans="1:15" s="452" customFormat="1">
      <c r="A134" s="98"/>
      <c r="C134" s="442"/>
      <c r="D134" s="442"/>
      <c r="E134" s="442"/>
      <c r="F134" s="442"/>
      <c r="G134" s="40"/>
      <c r="H134" s="40"/>
      <c r="I134" s="40"/>
      <c r="J134" s="40"/>
      <c r="K134" s="3"/>
      <c r="L134" s="3"/>
      <c r="M134" s="3"/>
      <c r="N134" s="3"/>
      <c r="O134" s="3"/>
    </row>
    <row r="135" spans="1:15" s="452" customFormat="1">
      <c r="A135" s="98"/>
      <c r="C135" s="442"/>
      <c r="D135" s="442"/>
      <c r="E135" s="442"/>
      <c r="F135" s="442"/>
      <c r="G135" s="40"/>
      <c r="H135" s="40"/>
      <c r="I135" s="40"/>
      <c r="J135" s="40"/>
      <c r="K135" s="3"/>
      <c r="L135" s="3"/>
      <c r="M135" s="3"/>
      <c r="N135" s="3"/>
      <c r="O135" s="3"/>
    </row>
    <row r="136" spans="1:15" s="452" customFormat="1">
      <c r="A136" s="98"/>
      <c r="C136" s="442"/>
      <c r="D136" s="442"/>
      <c r="E136" s="442"/>
      <c r="F136" s="442"/>
      <c r="G136" s="40"/>
      <c r="H136" s="40"/>
      <c r="I136" s="40"/>
      <c r="J136" s="40"/>
      <c r="K136" s="3"/>
      <c r="L136" s="3"/>
      <c r="M136" s="3"/>
      <c r="N136" s="3"/>
      <c r="O136" s="3"/>
    </row>
    <row r="137" spans="1:15" s="452" customFormat="1">
      <c r="A137" s="98"/>
      <c r="C137" s="442"/>
      <c r="D137" s="442"/>
      <c r="E137" s="442"/>
      <c r="F137" s="442"/>
      <c r="G137" s="40"/>
      <c r="H137" s="40"/>
      <c r="I137" s="40"/>
      <c r="J137" s="40"/>
      <c r="K137" s="3"/>
      <c r="L137" s="3"/>
      <c r="M137" s="3"/>
      <c r="N137" s="3"/>
      <c r="O137" s="3"/>
    </row>
    <row r="138" spans="1:15" s="452" customFormat="1">
      <c r="A138" s="98"/>
      <c r="C138" s="442"/>
      <c r="D138" s="442"/>
      <c r="E138" s="442"/>
      <c r="F138" s="442"/>
      <c r="G138" s="40"/>
      <c r="H138" s="40"/>
      <c r="I138" s="40"/>
      <c r="J138" s="40"/>
      <c r="K138" s="3"/>
      <c r="L138" s="3"/>
      <c r="M138" s="3"/>
      <c r="N138" s="3"/>
      <c r="O138" s="3"/>
    </row>
    <row r="139" spans="1:15" s="452" customFormat="1">
      <c r="A139" s="98"/>
      <c r="C139" s="442"/>
      <c r="D139" s="442"/>
      <c r="E139" s="442"/>
      <c r="F139" s="442"/>
      <c r="G139" s="40"/>
      <c r="H139" s="40"/>
      <c r="I139" s="40"/>
      <c r="J139" s="40"/>
      <c r="K139" s="3"/>
      <c r="L139" s="3"/>
      <c r="M139" s="3"/>
      <c r="N139" s="3"/>
      <c r="O139" s="3"/>
    </row>
    <row r="140" spans="1:15" s="452" customFormat="1">
      <c r="A140" s="98"/>
      <c r="C140" s="442"/>
      <c r="D140" s="442"/>
      <c r="E140" s="442"/>
      <c r="F140" s="442"/>
      <c r="G140" s="40"/>
      <c r="H140" s="40"/>
      <c r="I140" s="40"/>
      <c r="J140" s="40"/>
      <c r="K140" s="3"/>
      <c r="L140" s="3"/>
      <c r="M140" s="3"/>
      <c r="N140" s="3"/>
      <c r="O140" s="3"/>
    </row>
    <row r="141" spans="1:15" s="452" customFormat="1">
      <c r="A141" s="98"/>
      <c r="C141" s="442"/>
      <c r="D141" s="442"/>
      <c r="E141" s="442"/>
      <c r="F141" s="442"/>
      <c r="G141" s="40"/>
      <c r="H141" s="40"/>
      <c r="I141" s="40"/>
      <c r="J141" s="40"/>
      <c r="K141" s="3"/>
      <c r="L141" s="3"/>
      <c r="M141" s="3"/>
      <c r="N141" s="3"/>
      <c r="O141" s="3"/>
    </row>
    <row r="142" spans="1:15" s="452" customFormat="1">
      <c r="A142" s="98"/>
      <c r="C142" s="442"/>
      <c r="D142" s="442"/>
      <c r="E142" s="442"/>
      <c r="F142" s="442"/>
      <c r="G142" s="40"/>
      <c r="H142" s="40"/>
      <c r="I142" s="40"/>
      <c r="J142" s="40"/>
      <c r="K142" s="3"/>
      <c r="L142" s="3"/>
      <c r="M142" s="3"/>
      <c r="N142" s="3"/>
      <c r="O142" s="3"/>
    </row>
    <row r="143" spans="1:15" s="452" customFormat="1">
      <c r="A143" s="98"/>
      <c r="C143" s="442"/>
      <c r="D143" s="442"/>
      <c r="E143" s="442"/>
      <c r="F143" s="442"/>
      <c r="G143" s="40"/>
      <c r="H143" s="40"/>
      <c r="I143" s="40"/>
      <c r="J143" s="40"/>
      <c r="K143" s="3"/>
      <c r="L143" s="3"/>
      <c r="M143" s="3"/>
      <c r="N143" s="3"/>
      <c r="O143" s="3"/>
    </row>
    <row r="144" spans="1:15" s="452" customFormat="1">
      <c r="A144" s="98"/>
      <c r="C144" s="442"/>
      <c r="D144" s="442"/>
      <c r="E144" s="442"/>
      <c r="F144" s="442"/>
      <c r="G144" s="40"/>
      <c r="H144" s="40"/>
      <c r="I144" s="40"/>
      <c r="J144" s="40"/>
      <c r="K144" s="3"/>
      <c r="L144" s="3"/>
      <c r="M144" s="3"/>
      <c r="N144" s="3"/>
      <c r="O144" s="3"/>
    </row>
    <row r="145" spans="1:15" s="452" customFormat="1">
      <c r="A145" s="98"/>
      <c r="C145" s="442"/>
      <c r="D145" s="442"/>
      <c r="E145" s="442"/>
      <c r="F145" s="442"/>
      <c r="G145" s="40"/>
      <c r="H145" s="40"/>
      <c r="I145" s="40"/>
      <c r="J145" s="40"/>
      <c r="K145" s="3"/>
      <c r="L145" s="3"/>
      <c r="M145" s="3"/>
      <c r="N145" s="3"/>
      <c r="O145" s="3"/>
    </row>
    <row r="146" spans="1:15" s="452" customFormat="1">
      <c r="A146" s="98"/>
      <c r="C146" s="442"/>
      <c r="D146" s="442"/>
      <c r="E146" s="442"/>
      <c r="F146" s="442"/>
      <c r="G146" s="40"/>
      <c r="H146" s="40"/>
      <c r="I146" s="40"/>
      <c r="J146" s="40"/>
      <c r="K146" s="3"/>
      <c r="L146" s="3"/>
      <c r="M146" s="3"/>
      <c r="N146" s="3"/>
      <c r="O146" s="3"/>
    </row>
    <row r="147" spans="1:15" s="452" customFormat="1">
      <c r="A147" s="98"/>
      <c r="C147" s="442"/>
      <c r="D147" s="442"/>
      <c r="E147" s="442"/>
      <c r="F147" s="442"/>
      <c r="G147" s="40"/>
      <c r="H147" s="40"/>
      <c r="I147" s="40"/>
      <c r="J147" s="40"/>
      <c r="K147" s="3"/>
      <c r="L147" s="3"/>
      <c r="M147" s="3"/>
      <c r="N147" s="3"/>
      <c r="O147" s="3"/>
    </row>
    <row r="148" spans="1:15" s="452" customFormat="1">
      <c r="A148" s="98"/>
      <c r="C148" s="442"/>
      <c r="D148" s="442"/>
      <c r="E148" s="442"/>
      <c r="F148" s="442"/>
      <c r="G148" s="40"/>
      <c r="H148" s="40"/>
      <c r="I148" s="40"/>
      <c r="J148" s="40"/>
      <c r="K148" s="3"/>
      <c r="L148" s="3"/>
      <c r="M148" s="3"/>
      <c r="N148" s="3"/>
      <c r="O148" s="3"/>
    </row>
    <row r="149" spans="1:15" s="452" customFormat="1">
      <c r="A149" s="98"/>
      <c r="C149" s="442"/>
      <c r="D149" s="442"/>
      <c r="E149" s="442"/>
      <c r="F149" s="442"/>
      <c r="G149" s="40"/>
      <c r="H149" s="40"/>
      <c r="I149" s="40"/>
      <c r="J149" s="40"/>
      <c r="K149" s="3"/>
      <c r="L149" s="3"/>
      <c r="M149" s="3"/>
      <c r="N149" s="3"/>
      <c r="O149" s="3"/>
    </row>
    <row r="150" spans="1:15" s="452" customFormat="1">
      <c r="A150" s="98"/>
      <c r="C150" s="442"/>
      <c r="D150" s="442"/>
      <c r="E150" s="442"/>
      <c r="F150" s="442"/>
      <c r="G150" s="40"/>
      <c r="H150" s="40"/>
      <c r="I150" s="40"/>
      <c r="J150" s="40"/>
      <c r="K150" s="3"/>
      <c r="L150" s="3"/>
      <c r="M150" s="3"/>
      <c r="N150" s="3"/>
      <c r="O150" s="3"/>
    </row>
    <row r="151" spans="1:15" s="452" customFormat="1">
      <c r="A151" s="98"/>
      <c r="C151" s="442"/>
      <c r="D151" s="442"/>
      <c r="E151" s="442"/>
      <c r="F151" s="442"/>
      <c r="G151" s="40"/>
      <c r="H151" s="40"/>
      <c r="I151" s="40"/>
      <c r="J151" s="40"/>
      <c r="K151" s="3"/>
      <c r="L151" s="3"/>
      <c r="M151" s="3"/>
      <c r="N151" s="3"/>
      <c r="O151" s="3"/>
    </row>
    <row r="152" spans="1:15" s="452" customFormat="1">
      <c r="A152" s="98"/>
      <c r="C152" s="442"/>
      <c r="D152" s="442"/>
      <c r="E152" s="442"/>
      <c r="F152" s="442"/>
      <c r="G152" s="40"/>
      <c r="H152" s="40"/>
      <c r="I152" s="40"/>
      <c r="J152" s="40"/>
      <c r="K152" s="3"/>
      <c r="L152" s="3"/>
      <c r="M152" s="3"/>
      <c r="N152" s="3"/>
      <c r="O152" s="3"/>
    </row>
    <row r="153" spans="1:15" s="452" customFormat="1">
      <c r="A153" s="98"/>
      <c r="C153" s="442"/>
      <c r="D153" s="442"/>
      <c r="E153" s="442"/>
      <c r="F153" s="442"/>
      <c r="G153" s="40"/>
      <c r="H153" s="40"/>
      <c r="I153" s="40"/>
      <c r="J153" s="40"/>
      <c r="K153" s="3"/>
      <c r="L153" s="3"/>
      <c r="M153" s="3"/>
      <c r="N153" s="3"/>
      <c r="O153" s="3"/>
    </row>
    <row r="154" spans="1:15" s="452" customFormat="1">
      <c r="A154" s="98"/>
      <c r="C154" s="442"/>
      <c r="D154" s="442"/>
      <c r="E154" s="442"/>
      <c r="F154" s="442"/>
      <c r="G154" s="40"/>
      <c r="H154" s="40"/>
      <c r="I154" s="40"/>
      <c r="J154" s="40"/>
      <c r="K154" s="3"/>
      <c r="L154" s="3"/>
      <c r="M154" s="3"/>
      <c r="N154" s="3"/>
      <c r="O154" s="3"/>
    </row>
    <row r="155" spans="1:15" s="452" customFormat="1">
      <c r="A155" s="98"/>
      <c r="C155" s="442"/>
      <c r="D155" s="442"/>
      <c r="E155" s="442"/>
      <c r="F155" s="442"/>
      <c r="G155" s="40"/>
      <c r="H155" s="40"/>
      <c r="I155" s="40"/>
      <c r="J155" s="40"/>
      <c r="K155" s="3"/>
      <c r="L155" s="3"/>
      <c r="M155" s="3"/>
      <c r="N155" s="3"/>
      <c r="O155" s="3"/>
    </row>
    <row r="156" spans="1:15" s="452" customFormat="1">
      <c r="A156" s="98"/>
      <c r="C156" s="442"/>
      <c r="D156" s="442"/>
      <c r="E156" s="442"/>
      <c r="F156" s="442"/>
      <c r="G156" s="40"/>
      <c r="H156" s="40"/>
      <c r="I156" s="40"/>
      <c r="J156" s="40"/>
      <c r="K156" s="3"/>
      <c r="L156" s="3"/>
      <c r="M156" s="3"/>
      <c r="N156" s="3"/>
      <c r="O156" s="3"/>
    </row>
    <row r="157" spans="1:15" s="452" customFormat="1">
      <c r="A157" s="98"/>
      <c r="C157" s="442"/>
      <c r="D157" s="442"/>
      <c r="E157" s="442"/>
      <c r="F157" s="442"/>
      <c r="G157" s="40"/>
      <c r="H157" s="40"/>
      <c r="I157" s="40"/>
      <c r="J157" s="40"/>
      <c r="K157" s="3"/>
      <c r="L157" s="3"/>
      <c r="M157" s="3"/>
      <c r="N157" s="3"/>
      <c r="O157" s="3"/>
    </row>
    <row r="158" spans="1:15" s="452" customFormat="1">
      <c r="A158" s="98"/>
      <c r="C158" s="442"/>
      <c r="D158" s="442"/>
      <c r="E158" s="442"/>
      <c r="F158" s="442"/>
      <c r="G158" s="40"/>
      <c r="H158" s="40"/>
      <c r="I158" s="40"/>
      <c r="J158" s="40"/>
      <c r="K158" s="3"/>
      <c r="L158" s="3"/>
      <c r="M158" s="3"/>
      <c r="N158" s="3"/>
      <c r="O158" s="3"/>
    </row>
    <row r="159" spans="1:15" s="452" customFormat="1">
      <c r="A159" s="98"/>
      <c r="C159" s="442"/>
      <c r="D159" s="442"/>
      <c r="E159" s="442"/>
      <c r="F159" s="442"/>
      <c r="G159" s="40"/>
      <c r="H159" s="40"/>
      <c r="I159" s="40"/>
      <c r="J159" s="40"/>
      <c r="K159" s="3"/>
      <c r="L159" s="3"/>
      <c r="M159" s="3"/>
      <c r="N159" s="3"/>
      <c r="O159" s="3"/>
    </row>
    <row r="160" spans="1:15" s="452" customFormat="1">
      <c r="A160" s="98"/>
      <c r="C160" s="442"/>
      <c r="D160" s="442"/>
      <c r="E160" s="442"/>
      <c r="F160" s="442"/>
      <c r="G160" s="40"/>
      <c r="H160" s="40"/>
      <c r="I160" s="40"/>
      <c r="J160" s="40"/>
      <c r="K160" s="3"/>
      <c r="L160" s="3"/>
      <c r="M160" s="3"/>
      <c r="N160" s="3"/>
      <c r="O160" s="3"/>
    </row>
    <row r="161" spans="1:15" s="452" customFormat="1">
      <c r="A161" s="98"/>
      <c r="C161" s="442"/>
      <c r="D161" s="442"/>
      <c r="E161" s="442"/>
      <c r="F161" s="442"/>
      <c r="G161" s="40"/>
      <c r="H161" s="40"/>
      <c r="I161" s="40"/>
      <c r="J161" s="40"/>
      <c r="K161" s="3"/>
      <c r="L161" s="3"/>
      <c r="M161" s="3"/>
      <c r="N161" s="3"/>
      <c r="O161" s="3"/>
    </row>
    <row r="162" spans="1:15" s="452" customFormat="1">
      <c r="A162" s="98"/>
      <c r="C162" s="442"/>
      <c r="D162" s="442"/>
      <c r="E162" s="442"/>
      <c r="F162" s="442"/>
      <c r="G162" s="40"/>
      <c r="H162" s="40"/>
      <c r="I162" s="40"/>
      <c r="J162" s="40"/>
      <c r="K162" s="3"/>
      <c r="L162" s="3"/>
      <c r="M162" s="3"/>
      <c r="N162" s="3"/>
      <c r="O162" s="3"/>
    </row>
    <row r="163" spans="1:15" s="452" customFormat="1">
      <c r="A163" s="98"/>
      <c r="C163" s="442"/>
      <c r="D163" s="442"/>
      <c r="E163" s="442"/>
      <c r="F163" s="442"/>
      <c r="G163" s="40"/>
      <c r="H163" s="40"/>
      <c r="I163" s="40"/>
      <c r="J163" s="40"/>
      <c r="K163" s="3"/>
      <c r="L163" s="3"/>
      <c r="M163" s="3"/>
      <c r="N163" s="3"/>
      <c r="O163" s="3"/>
    </row>
    <row r="164" spans="1:15" s="452" customFormat="1">
      <c r="A164" s="98"/>
      <c r="C164" s="442"/>
      <c r="D164" s="442"/>
      <c r="E164" s="442"/>
      <c r="F164" s="442"/>
      <c r="G164" s="40"/>
      <c r="H164" s="40"/>
      <c r="I164" s="40"/>
      <c r="J164" s="40"/>
      <c r="K164" s="3"/>
      <c r="L164" s="3"/>
      <c r="M164" s="3"/>
      <c r="N164" s="3"/>
      <c r="O164" s="3"/>
    </row>
    <row r="165" spans="1:15" s="452" customFormat="1">
      <c r="A165" s="98"/>
      <c r="C165" s="442"/>
      <c r="D165" s="442"/>
      <c r="E165" s="442"/>
      <c r="F165" s="442"/>
      <c r="G165" s="40"/>
      <c r="H165" s="40"/>
      <c r="I165" s="40"/>
      <c r="J165" s="40"/>
      <c r="K165" s="3"/>
      <c r="L165" s="3"/>
      <c r="M165" s="3"/>
      <c r="N165" s="3"/>
      <c r="O165" s="3"/>
    </row>
    <row r="166" spans="1:15" s="452" customFormat="1">
      <c r="A166" s="98"/>
      <c r="C166" s="442"/>
      <c r="D166" s="442"/>
      <c r="E166" s="442"/>
      <c r="F166" s="442"/>
      <c r="G166" s="40"/>
      <c r="H166" s="40"/>
      <c r="I166" s="40"/>
      <c r="J166" s="40"/>
      <c r="K166" s="3"/>
      <c r="L166" s="3"/>
      <c r="M166" s="3"/>
      <c r="N166" s="3"/>
      <c r="O166" s="3"/>
    </row>
    <row r="167" spans="1:15" s="452" customFormat="1">
      <c r="A167" s="98"/>
      <c r="C167" s="442"/>
      <c r="D167" s="442"/>
      <c r="E167" s="442"/>
      <c r="F167" s="442"/>
      <c r="G167" s="40"/>
      <c r="H167" s="40"/>
      <c r="I167" s="40"/>
      <c r="J167" s="40"/>
      <c r="K167" s="3"/>
      <c r="L167" s="3"/>
      <c r="M167" s="3"/>
      <c r="N167" s="3"/>
      <c r="O167" s="3"/>
    </row>
    <row r="168" spans="1:15" s="452" customFormat="1">
      <c r="A168" s="98"/>
      <c r="C168" s="442"/>
      <c r="D168" s="442"/>
      <c r="E168" s="442"/>
      <c r="F168" s="442"/>
      <c r="G168" s="40"/>
      <c r="H168" s="40"/>
      <c r="I168" s="40"/>
      <c r="J168" s="40"/>
      <c r="K168" s="3"/>
      <c r="L168" s="3"/>
      <c r="M168" s="3"/>
      <c r="N168" s="3"/>
      <c r="O168" s="3"/>
    </row>
    <row r="169" spans="1:15" s="452" customFormat="1">
      <c r="A169" s="98"/>
      <c r="C169" s="442"/>
      <c r="D169" s="442"/>
      <c r="E169" s="442"/>
      <c r="F169" s="442"/>
      <c r="G169" s="40"/>
      <c r="H169" s="40"/>
      <c r="I169" s="40"/>
      <c r="J169" s="40"/>
      <c r="K169" s="3"/>
      <c r="L169" s="3"/>
      <c r="M169" s="3"/>
      <c r="N169" s="3"/>
      <c r="O169" s="3"/>
    </row>
    <row r="170" spans="1:15" s="452" customFormat="1">
      <c r="A170" s="98"/>
      <c r="C170" s="442"/>
      <c r="D170" s="442"/>
      <c r="E170" s="442"/>
      <c r="F170" s="442"/>
      <c r="G170" s="40"/>
      <c r="H170" s="40"/>
      <c r="I170" s="40"/>
      <c r="J170" s="40"/>
      <c r="K170" s="3"/>
      <c r="L170" s="3"/>
      <c r="M170" s="3"/>
      <c r="N170" s="3"/>
      <c r="O170" s="3"/>
    </row>
    <row r="171" spans="1:15" s="452" customFormat="1">
      <c r="A171" s="98"/>
      <c r="C171" s="442"/>
      <c r="D171" s="442"/>
      <c r="E171" s="442"/>
      <c r="F171" s="442"/>
      <c r="G171" s="40"/>
      <c r="H171" s="40"/>
      <c r="I171" s="40"/>
      <c r="J171" s="40"/>
      <c r="K171" s="3"/>
      <c r="L171" s="3"/>
      <c r="M171" s="3"/>
      <c r="N171" s="3"/>
      <c r="O171" s="3"/>
    </row>
    <row r="172" spans="1:15" s="452" customFormat="1">
      <c r="A172" s="98"/>
      <c r="C172" s="442"/>
      <c r="D172" s="442"/>
      <c r="E172" s="442"/>
      <c r="F172" s="442"/>
      <c r="G172" s="40"/>
      <c r="H172" s="40"/>
      <c r="I172" s="40"/>
      <c r="J172" s="40"/>
      <c r="K172" s="3"/>
      <c r="L172" s="3"/>
      <c r="M172" s="3"/>
      <c r="N172" s="3"/>
      <c r="O172" s="3"/>
    </row>
    <row r="173" spans="1:15" s="452" customFormat="1">
      <c r="A173" s="98"/>
      <c r="C173" s="442"/>
      <c r="D173" s="442"/>
      <c r="E173" s="442"/>
      <c r="F173" s="442"/>
      <c r="G173" s="40"/>
      <c r="H173" s="40"/>
      <c r="I173" s="40"/>
      <c r="J173" s="40"/>
      <c r="K173" s="3"/>
      <c r="L173" s="3"/>
      <c r="M173" s="3"/>
      <c r="N173" s="3"/>
      <c r="O173" s="3"/>
    </row>
    <row r="174" spans="1:15" s="452" customFormat="1">
      <c r="A174" s="98"/>
      <c r="C174" s="442"/>
      <c r="D174" s="442"/>
      <c r="E174" s="442"/>
      <c r="F174" s="442"/>
      <c r="G174" s="40"/>
      <c r="H174" s="40"/>
      <c r="I174" s="40"/>
      <c r="J174" s="40"/>
      <c r="K174" s="3"/>
      <c r="L174" s="3"/>
      <c r="M174" s="3"/>
      <c r="N174" s="3"/>
      <c r="O174" s="3"/>
    </row>
    <row r="175" spans="1:15" s="452" customFormat="1">
      <c r="A175" s="98"/>
      <c r="C175" s="442"/>
      <c r="D175" s="442"/>
      <c r="E175" s="442"/>
      <c r="F175" s="442"/>
      <c r="G175" s="40"/>
      <c r="H175" s="40"/>
      <c r="I175" s="40"/>
      <c r="J175" s="40"/>
      <c r="K175" s="3"/>
      <c r="L175" s="3"/>
      <c r="M175" s="3"/>
      <c r="N175" s="3"/>
      <c r="O175" s="3"/>
    </row>
    <row r="176" spans="1:15" s="452" customFormat="1">
      <c r="A176" s="98"/>
      <c r="C176" s="442"/>
      <c r="D176" s="442"/>
      <c r="E176" s="442"/>
      <c r="F176" s="442"/>
      <c r="G176" s="40"/>
      <c r="H176" s="40"/>
      <c r="I176" s="40"/>
      <c r="J176" s="40"/>
      <c r="K176" s="3"/>
      <c r="L176" s="3"/>
      <c r="M176" s="3"/>
      <c r="N176" s="3"/>
      <c r="O176" s="3"/>
    </row>
    <row r="177" spans="1:15" s="452" customFormat="1">
      <c r="A177" s="98"/>
      <c r="C177" s="442"/>
      <c r="D177" s="442"/>
      <c r="E177" s="442"/>
      <c r="F177" s="442"/>
      <c r="G177" s="40"/>
      <c r="H177" s="40"/>
      <c r="I177" s="40"/>
      <c r="J177" s="40"/>
      <c r="K177" s="3"/>
      <c r="L177" s="3"/>
      <c r="M177" s="3"/>
      <c r="N177" s="3"/>
      <c r="O177" s="3"/>
    </row>
    <row r="178" spans="1:15" s="452" customFormat="1">
      <c r="A178" s="98"/>
      <c r="C178" s="442"/>
      <c r="D178" s="442"/>
      <c r="E178" s="442"/>
      <c r="F178" s="442"/>
      <c r="G178" s="40"/>
      <c r="H178" s="40"/>
      <c r="I178" s="40"/>
      <c r="J178" s="40"/>
      <c r="K178" s="3"/>
      <c r="L178" s="3"/>
      <c r="M178" s="3"/>
      <c r="N178" s="3"/>
      <c r="O178" s="3"/>
    </row>
    <row r="179" spans="1:15" s="452" customFormat="1">
      <c r="A179" s="98"/>
      <c r="C179" s="442"/>
      <c r="D179" s="442"/>
      <c r="E179" s="442"/>
      <c r="F179" s="442"/>
      <c r="G179" s="40"/>
      <c r="H179" s="40"/>
      <c r="I179" s="40"/>
      <c r="J179" s="40"/>
      <c r="K179" s="3"/>
      <c r="L179" s="3"/>
      <c r="M179" s="3"/>
      <c r="N179" s="3"/>
      <c r="O179" s="3"/>
    </row>
    <row r="180" spans="1:15" s="452" customFormat="1">
      <c r="A180" s="98"/>
      <c r="C180" s="442"/>
      <c r="D180" s="442"/>
      <c r="E180" s="442"/>
      <c r="F180" s="442"/>
      <c r="G180" s="40"/>
      <c r="H180" s="40"/>
      <c r="I180" s="40"/>
      <c r="J180" s="40"/>
      <c r="K180" s="3"/>
      <c r="L180" s="3"/>
      <c r="M180" s="3"/>
      <c r="N180" s="3"/>
      <c r="O180" s="3"/>
    </row>
    <row r="181" spans="1:15" s="452" customFormat="1">
      <c r="A181" s="98"/>
      <c r="C181" s="442"/>
      <c r="D181" s="442"/>
      <c r="E181" s="442"/>
      <c r="F181" s="442"/>
      <c r="G181" s="40"/>
      <c r="H181" s="40"/>
      <c r="I181" s="40"/>
      <c r="J181" s="40"/>
      <c r="K181" s="3"/>
      <c r="L181" s="3"/>
      <c r="M181" s="3"/>
      <c r="N181" s="3"/>
      <c r="O181" s="3"/>
    </row>
    <row r="182" spans="1:15" s="452" customFormat="1">
      <c r="A182" s="98"/>
      <c r="C182" s="442"/>
      <c r="D182" s="442"/>
      <c r="E182" s="442"/>
      <c r="F182" s="442"/>
      <c r="G182" s="40"/>
      <c r="H182" s="40"/>
      <c r="I182" s="40"/>
      <c r="J182" s="40"/>
      <c r="K182" s="3"/>
      <c r="L182" s="3"/>
      <c r="M182" s="3"/>
      <c r="N182" s="3"/>
      <c r="O182" s="3"/>
    </row>
    <row r="183" spans="1:15" s="452" customFormat="1">
      <c r="A183" s="98"/>
      <c r="C183" s="442"/>
      <c r="D183" s="442"/>
      <c r="E183" s="442"/>
      <c r="F183" s="442"/>
      <c r="G183" s="40"/>
      <c r="H183" s="40"/>
      <c r="I183" s="40"/>
      <c r="J183" s="40"/>
      <c r="K183" s="3"/>
      <c r="L183" s="3"/>
      <c r="M183" s="3"/>
      <c r="N183" s="3"/>
      <c r="O183" s="3"/>
    </row>
    <row r="184" spans="1:15" s="452" customFormat="1">
      <c r="A184" s="98"/>
      <c r="C184" s="442"/>
      <c r="D184" s="442"/>
      <c r="E184" s="442"/>
      <c r="F184" s="442"/>
      <c r="G184" s="40"/>
      <c r="H184" s="40"/>
      <c r="I184" s="40"/>
      <c r="J184" s="40"/>
      <c r="K184" s="3"/>
      <c r="L184" s="3"/>
      <c r="M184" s="3"/>
      <c r="N184" s="3"/>
      <c r="O184" s="3"/>
    </row>
    <row r="185" spans="1:15" s="452" customFormat="1">
      <c r="A185" s="98"/>
      <c r="C185" s="442"/>
      <c r="D185" s="442"/>
      <c r="E185" s="442"/>
      <c r="F185" s="442"/>
      <c r="G185" s="40"/>
      <c r="H185" s="40"/>
      <c r="I185" s="40"/>
      <c r="J185" s="40"/>
      <c r="K185" s="3"/>
      <c r="L185" s="3"/>
      <c r="M185" s="3"/>
      <c r="N185" s="3"/>
      <c r="O185" s="3"/>
    </row>
    <row r="186" spans="1:15" s="452" customFormat="1">
      <c r="A186" s="98"/>
      <c r="C186" s="442"/>
      <c r="D186" s="442"/>
      <c r="E186" s="442"/>
      <c r="F186" s="442"/>
      <c r="G186" s="40"/>
      <c r="H186" s="40"/>
      <c r="I186" s="40"/>
      <c r="J186" s="40"/>
      <c r="K186" s="3"/>
      <c r="L186" s="3"/>
      <c r="M186" s="3"/>
      <c r="N186" s="3"/>
      <c r="O186" s="3"/>
    </row>
    <row r="187" spans="1:15" s="452" customFormat="1">
      <c r="A187" s="98"/>
      <c r="C187" s="442"/>
      <c r="D187" s="442"/>
      <c r="E187" s="442"/>
      <c r="F187" s="442"/>
      <c r="G187" s="40"/>
      <c r="H187" s="40"/>
      <c r="I187" s="40"/>
      <c r="J187" s="40"/>
      <c r="K187" s="3"/>
      <c r="L187" s="3"/>
      <c r="M187" s="3"/>
      <c r="N187" s="3"/>
      <c r="O187" s="3"/>
    </row>
    <row r="188" spans="1:15" s="452" customFormat="1">
      <c r="A188" s="98"/>
      <c r="C188" s="442"/>
      <c r="D188" s="442"/>
      <c r="E188" s="442"/>
      <c r="F188" s="442"/>
      <c r="G188" s="40"/>
      <c r="H188" s="40"/>
      <c r="I188" s="40"/>
      <c r="J188" s="40"/>
      <c r="K188" s="3"/>
      <c r="L188" s="3"/>
      <c r="M188" s="3"/>
      <c r="N188" s="3"/>
      <c r="O188" s="3"/>
    </row>
    <row r="189" spans="1:15" s="452" customFormat="1">
      <c r="A189" s="98"/>
      <c r="C189" s="442"/>
      <c r="D189" s="442"/>
      <c r="E189" s="442"/>
      <c r="F189" s="442"/>
      <c r="G189" s="40"/>
      <c r="H189" s="40"/>
      <c r="I189" s="40"/>
      <c r="J189" s="40"/>
      <c r="K189" s="3"/>
      <c r="L189" s="3"/>
      <c r="M189" s="3"/>
      <c r="N189" s="3"/>
      <c r="O189" s="3"/>
    </row>
    <row r="190" spans="1:15" s="452" customFormat="1">
      <c r="A190" s="98"/>
      <c r="C190" s="442"/>
      <c r="D190" s="442"/>
      <c r="E190" s="442"/>
      <c r="F190" s="442"/>
      <c r="G190" s="40"/>
      <c r="H190" s="40"/>
      <c r="I190" s="40"/>
      <c r="J190" s="40"/>
      <c r="K190" s="3"/>
      <c r="L190" s="3"/>
      <c r="M190" s="3"/>
      <c r="N190" s="3"/>
      <c r="O190" s="3"/>
    </row>
    <row r="191" spans="1:15" s="452" customFormat="1">
      <c r="A191" s="98"/>
      <c r="C191" s="442"/>
      <c r="D191" s="442"/>
      <c r="E191" s="442"/>
      <c r="F191" s="442"/>
      <c r="G191" s="40"/>
      <c r="H191" s="40"/>
      <c r="I191" s="40"/>
      <c r="J191" s="40"/>
      <c r="K191" s="3"/>
      <c r="L191" s="3"/>
      <c r="M191" s="3"/>
      <c r="N191" s="3"/>
      <c r="O191" s="3"/>
    </row>
    <row r="192" spans="1:15" s="452" customFormat="1">
      <c r="A192" s="98"/>
      <c r="C192" s="442"/>
      <c r="D192" s="442"/>
      <c r="E192" s="442"/>
      <c r="F192" s="442"/>
      <c r="G192" s="40"/>
      <c r="H192" s="40"/>
      <c r="I192" s="40"/>
      <c r="J192" s="40"/>
      <c r="K192" s="3"/>
      <c r="L192" s="3"/>
      <c r="M192" s="3"/>
      <c r="N192" s="3"/>
      <c r="O192" s="3"/>
    </row>
    <row r="193" spans="1:15" s="452" customFormat="1">
      <c r="A193" s="98"/>
      <c r="C193" s="442"/>
      <c r="D193" s="442"/>
      <c r="E193" s="442"/>
      <c r="F193" s="442"/>
      <c r="G193" s="40"/>
      <c r="H193" s="40"/>
      <c r="I193" s="40"/>
      <c r="J193" s="40"/>
      <c r="K193" s="3"/>
      <c r="L193" s="3"/>
      <c r="M193" s="3"/>
      <c r="N193" s="3"/>
      <c r="O193" s="3"/>
    </row>
    <row r="194" spans="1:15" s="452" customFormat="1">
      <c r="A194" s="98"/>
      <c r="C194" s="442"/>
      <c r="D194" s="442"/>
      <c r="E194" s="442"/>
      <c r="F194" s="442"/>
      <c r="G194" s="40"/>
      <c r="H194" s="40"/>
      <c r="I194" s="40"/>
      <c r="J194" s="40"/>
      <c r="K194" s="3"/>
      <c r="L194" s="3"/>
      <c r="M194" s="3"/>
      <c r="N194" s="3"/>
      <c r="O194" s="3"/>
    </row>
    <row r="195" spans="1:15" s="452" customFormat="1">
      <c r="A195" s="98"/>
      <c r="C195" s="442"/>
      <c r="D195" s="442"/>
      <c r="E195" s="442"/>
      <c r="F195" s="442"/>
      <c r="G195" s="40"/>
      <c r="H195" s="40"/>
      <c r="I195" s="40"/>
      <c r="J195" s="40"/>
      <c r="K195" s="3"/>
      <c r="L195" s="3"/>
      <c r="M195" s="3"/>
      <c r="N195" s="3"/>
      <c r="O195" s="3"/>
    </row>
    <row r="196" spans="1:15" s="452" customFormat="1">
      <c r="A196" s="98"/>
      <c r="C196" s="442"/>
      <c r="D196" s="442"/>
      <c r="E196" s="442"/>
      <c r="F196" s="442"/>
      <c r="G196" s="40"/>
      <c r="H196" s="40"/>
      <c r="I196" s="40"/>
      <c r="J196" s="40"/>
      <c r="K196" s="3"/>
      <c r="L196" s="3"/>
      <c r="M196" s="3"/>
      <c r="N196" s="3"/>
      <c r="O196" s="3"/>
    </row>
    <row r="197" spans="1:15" s="452" customFormat="1">
      <c r="A197" s="98"/>
      <c r="C197" s="442"/>
      <c r="D197" s="442"/>
      <c r="E197" s="442"/>
      <c r="F197" s="442"/>
      <c r="G197" s="40"/>
      <c r="H197" s="40"/>
      <c r="I197" s="40"/>
      <c r="J197" s="40"/>
      <c r="K197" s="3"/>
      <c r="L197" s="3"/>
      <c r="M197" s="3"/>
      <c r="N197" s="3"/>
      <c r="O197" s="3"/>
    </row>
    <row r="198" spans="1:15" s="452" customFormat="1">
      <c r="A198" s="98"/>
      <c r="C198" s="442"/>
      <c r="D198" s="442"/>
      <c r="E198" s="442"/>
      <c r="F198" s="442"/>
      <c r="G198" s="40"/>
      <c r="H198" s="40"/>
      <c r="I198" s="40"/>
      <c r="J198" s="40"/>
      <c r="K198" s="3"/>
      <c r="L198" s="3"/>
      <c r="M198" s="3"/>
      <c r="N198" s="3"/>
      <c r="O198" s="3"/>
    </row>
    <row r="199" spans="1:15" s="452" customFormat="1">
      <c r="A199" s="98"/>
      <c r="C199" s="442"/>
      <c r="D199" s="442"/>
      <c r="E199" s="442"/>
      <c r="F199" s="442"/>
      <c r="G199" s="40"/>
      <c r="H199" s="40"/>
      <c r="I199" s="40"/>
      <c r="J199" s="40"/>
      <c r="K199" s="3"/>
      <c r="L199" s="3"/>
      <c r="M199" s="3"/>
      <c r="N199" s="3"/>
      <c r="O199" s="3"/>
    </row>
    <row r="200" spans="1:15" s="452" customFormat="1">
      <c r="A200" s="98"/>
      <c r="C200" s="442"/>
      <c r="D200" s="442"/>
      <c r="E200" s="442"/>
      <c r="F200" s="442"/>
      <c r="G200" s="40"/>
      <c r="H200" s="40"/>
      <c r="I200" s="40"/>
      <c r="J200" s="40"/>
      <c r="K200" s="3"/>
      <c r="L200" s="3"/>
      <c r="M200" s="3"/>
      <c r="N200" s="3"/>
      <c r="O200" s="3"/>
    </row>
    <row r="201" spans="1:15" s="452" customFormat="1">
      <c r="A201" s="98"/>
      <c r="C201" s="442"/>
      <c r="D201" s="442"/>
      <c r="E201" s="442"/>
      <c r="F201" s="442"/>
      <c r="G201" s="40"/>
      <c r="H201" s="40"/>
      <c r="I201" s="40"/>
      <c r="J201" s="40"/>
      <c r="K201" s="3"/>
      <c r="L201" s="3"/>
      <c r="M201" s="3"/>
      <c r="N201" s="3"/>
      <c r="O201" s="3"/>
    </row>
    <row r="202" spans="1:15" s="452" customFormat="1">
      <c r="A202" s="98"/>
      <c r="C202" s="442"/>
      <c r="D202" s="442"/>
      <c r="E202" s="442"/>
      <c r="F202" s="442"/>
      <c r="G202" s="40"/>
      <c r="H202" s="40"/>
      <c r="I202" s="40"/>
      <c r="J202" s="40"/>
      <c r="K202" s="3"/>
      <c r="L202" s="3"/>
      <c r="M202" s="3"/>
      <c r="N202" s="3"/>
      <c r="O202" s="3"/>
    </row>
    <row r="203" spans="1:15" s="452" customFormat="1">
      <c r="A203" s="98"/>
      <c r="C203" s="442"/>
      <c r="D203" s="442"/>
      <c r="E203" s="442"/>
      <c r="F203" s="442"/>
      <c r="G203" s="40"/>
      <c r="H203" s="40"/>
      <c r="I203" s="40"/>
      <c r="J203" s="40"/>
      <c r="K203" s="3"/>
      <c r="L203" s="3"/>
      <c r="M203" s="3"/>
      <c r="N203" s="3"/>
      <c r="O203" s="3"/>
    </row>
    <row r="204" spans="1:15" s="452" customFormat="1">
      <c r="A204" s="98"/>
      <c r="C204" s="442"/>
      <c r="D204" s="442"/>
      <c r="E204" s="442"/>
      <c r="F204" s="442"/>
      <c r="G204" s="40"/>
      <c r="H204" s="40"/>
      <c r="I204" s="40"/>
      <c r="J204" s="40"/>
      <c r="K204" s="3"/>
      <c r="L204" s="3"/>
      <c r="M204" s="3"/>
      <c r="N204" s="3"/>
      <c r="O204" s="3"/>
    </row>
    <row r="205" spans="1:15" s="452" customFormat="1">
      <c r="A205" s="98"/>
      <c r="C205" s="442"/>
      <c r="D205" s="442"/>
      <c r="E205" s="442"/>
      <c r="F205" s="442"/>
      <c r="G205" s="40"/>
      <c r="H205" s="40"/>
      <c r="I205" s="40"/>
      <c r="J205" s="40"/>
      <c r="K205" s="3"/>
      <c r="L205" s="3"/>
      <c r="M205" s="3"/>
      <c r="N205" s="3"/>
      <c r="O205" s="3"/>
    </row>
    <row r="206" spans="1:15" s="452" customFormat="1">
      <c r="A206" s="98"/>
      <c r="C206" s="442"/>
      <c r="D206" s="442"/>
      <c r="E206" s="442"/>
      <c r="F206" s="442"/>
      <c r="G206" s="40"/>
      <c r="H206" s="40"/>
      <c r="I206" s="40"/>
      <c r="J206" s="40"/>
      <c r="K206" s="3"/>
      <c r="L206" s="3"/>
      <c r="M206" s="3"/>
      <c r="N206" s="3"/>
      <c r="O206" s="3"/>
    </row>
    <row r="207" spans="1:15" s="452" customFormat="1">
      <c r="A207" s="98"/>
      <c r="C207" s="442"/>
      <c r="D207" s="442"/>
      <c r="E207" s="442"/>
      <c r="F207" s="442"/>
      <c r="G207" s="40"/>
      <c r="H207" s="40"/>
      <c r="I207" s="40"/>
      <c r="J207" s="40"/>
      <c r="K207" s="3"/>
      <c r="L207" s="3"/>
      <c r="M207" s="3"/>
      <c r="N207" s="3"/>
      <c r="O207" s="3"/>
    </row>
    <row r="208" spans="1:15" s="452" customFormat="1">
      <c r="A208" s="98"/>
      <c r="C208" s="442"/>
      <c r="D208" s="442"/>
      <c r="E208" s="442"/>
      <c r="F208" s="442"/>
      <c r="G208" s="40"/>
      <c r="H208" s="40"/>
      <c r="I208" s="40"/>
      <c r="J208" s="40"/>
      <c r="K208" s="3"/>
      <c r="L208" s="3"/>
      <c r="M208" s="3"/>
      <c r="N208" s="3"/>
      <c r="O208" s="3"/>
    </row>
    <row r="209" spans="1:15" s="452" customFormat="1">
      <c r="A209" s="98"/>
      <c r="C209" s="442"/>
      <c r="D209" s="442"/>
      <c r="E209" s="442"/>
      <c r="F209" s="442"/>
      <c r="G209" s="40"/>
      <c r="H209" s="40"/>
      <c r="I209" s="40"/>
      <c r="J209" s="40"/>
      <c r="K209" s="3"/>
      <c r="L209" s="3"/>
      <c r="M209" s="3"/>
      <c r="N209" s="3"/>
      <c r="O209" s="3"/>
    </row>
    <row r="210" spans="1:15" s="452" customFormat="1">
      <c r="A210" s="98"/>
      <c r="C210" s="442"/>
      <c r="D210" s="442"/>
      <c r="E210" s="442"/>
      <c r="F210" s="442"/>
      <c r="G210" s="40"/>
      <c r="H210" s="40"/>
      <c r="I210" s="40"/>
      <c r="J210" s="40"/>
      <c r="K210" s="3"/>
      <c r="L210" s="3"/>
      <c r="M210" s="3"/>
      <c r="N210" s="3"/>
      <c r="O210" s="3"/>
    </row>
    <row r="211" spans="1:15" s="452" customFormat="1">
      <c r="A211" s="98"/>
      <c r="C211" s="442"/>
      <c r="D211" s="442"/>
      <c r="E211" s="442"/>
      <c r="F211" s="442"/>
      <c r="G211" s="40"/>
      <c r="H211" s="40"/>
      <c r="I211" s="40"/>
      <c r="J211" s="40"/>
      <c r="K211" s="3"/>
      <c r="L211" s="3"/>
      <c r="M211" s="3"/>
      <c r="N211" s="3"/>
      <c r="O211" s="3"/>
    </row>
    <row r="212" spans="1:15" s="452" customFormat="1">
      <c r="A212" s="98"/>
      <c r="C212" s="442"/>
      <c r="D212" s="442"/>
      <c r="E212" s="442"/>
      <c r="F212" s="442"/>
      <c r="G212" s="40"/>
      <c r="H212" s="40"/>
      <c r="I212" s="40"/>
      <c r="J212" s="40"/>
      <c r="K212" s="3"/>
      <c r="L212" s="3"/>
      <c r="M212" s="3"/>
      <c r="N212" s="3"/>
      <c r="O212" s="3"/>
    </row>
    <row r="213" spans="1:15" s="452" customFormat="1">
      <c r="A213" s="98"/>
      <c r="C213" s="442"/>
      <c r="D213" s="442"/>
      <c r="E213" s="442"/>
      <c r="F213" s="442"/>
      <c r="G213" s="40"/>
      <c r="H213" s="40"/>
      <c r="I213" s="40"/>
      <c r="J213" s="40"/>
      <c r="K213" s="3"/>
      <c r="L213" s="3"/>
      <c r="M213" s="3"/>
      <c r="N213" s="3"/>
      <c r="O213" s="3"/>
    </row>
    <row r="214" spans="1:15" s="452" customFormat="1">
      <c r="A214" s="98"/>
      <c r="C214" s="442"/>
      <c r="D214" s="442"/>
      <c r="E214" s="442"/>
      <c r="F214" s="442"/>
      <c r="G214" s="40"/>
      <c r="H214" s="40"/>
      <c r="I214" s="40"/>
      <c r="J214" s="40"/>
      <c r="K214" s="3"/>
      <c r="L214" s="3"/>
      <c r="M214" s="3"/>
      <c r="N214" s="3"/>
      <c r="O214" s="3"/>
    </row>
    <row r="215" spans="1:15" s="452" customFormat="1">
      <c r="A215" s="98"/>
      <c r="C215" s="442"/>
      <c r="D215" s="442"/>
      <c r="E215" s="442"/>
      <c r="F215" s="442"/>
      <c r="G215" s="40"/>
      <c r="H215" s="40"/>
      <c r="I215" s="40"/>
      <c r="J215" s="40"/>
      <c r="K215" s="3"/>
      <c r="L215" s="3"/>
      <c r="M215" s="3"/>
      <c r="N215" s="3"/>
      <c r="O215" s="3"/>
    </row>
    <row r="216" spans="1:15" s="452" customFormat="1">
      <c r="A216" s="98"/>
      <c r="C216" s="442"/>
      <c r="D216" s="442"/>
      <c r="E216" s="442"/>
      <c r="F216" s="442"/>
      <c r="G216" s="40"/>
      <c r="H216" s="40"/>
      <c r="I216" s="40"/>
      <c r="J216" s="40"/>
      <c r="K216" s="3"/>
      <c r="L216" s="3"/>
      <c r="M216" s="3"/>
      <c r="N216" s="3"/>
      <c r="O216" s="3"/>
    </row>
    <row r="217" spans="1:15" s="452" customFormat="1">
      <c r="A217" s="98"/>
      <c r="C217" s="442"/>
      <c r="D217" s="442"/>
      <c r="E217" s="442"/>
      <c r="F217" s="442"/>
      <c r="G217" s="40"/>
      <c r="H217" s="40"/>
      <c r="I217" s="40"/>
      <c r="J217" s="40"/>
      <c r="K217" s="3"/>
      <c r="L217" s="3"/>
      <c r="M217" s="3"/>
      <c r="N217" s="3"/>
      <c r="O217" s="3"/>
    </row>
    <row r="218" spans="1:15" s="452" customFormat="1">
      <c r="A218" s="98"/>
      <c r="C218" s="442"/>
      <c r="D218" s="442"/>
      <c r="E218" s="442"/>
      <c r="F218" s="442"/>
      <c r="G218" s="40"/>
      <c r="H218" s="40"/>
      <c r="I218" s="40"/>
      <c r="J218" s="40"/>
      <c r="K218" s="3"/>
      <c r="L218" s="3"/>
      <c r="M218" s="3"/>
      <c r="N218" s="3"/>
      <c r="O218" s="3"/>
    </row>
    <row r="219" spans="1:15" s="452" customFormat="1">
      <c r="A219" s="98"/>
      <c r="C219" s="442"/>
      <c r="D219" s="442"/>
      <c r="E219" s="442"/>
      <c r="F219" s="442"/>
      <c r="G219" s="40"/>
      <c r="H219" s="40"/>
      <c r="I219" s="40"/>
      <c r="J219" s="40"/>
      <c r="K219" s="3"/>
      <c r="L219" s="3"/>
      <c r="M219" s="3"/>
      <c r="N219" s="3"/>
      <c r="O219" s="3"/>
    </row>
    <row r="220" spans="1:15" s="452" customFormat="1">
      <c r="A220" s="98"/>
      <c r="C220" s="442"/>
      <c r="D220" s="442"/>
      <c r="E220" s="442"/>
      <c r="F220" s="442"/>
      <c r="G220" s="40"/>
      <c r="H220" s="40"/>
      <c r="I220" s="40"/>
      <c r="J220" s="40"/>
      <c r="K220" s="3"/>
      <c r="L220" s="3"/>
      <c r="M220" s="3"/>
      <c r="N220" s="3"/>
      <c r="O220" s="3"/>
    </row>
    <row r="221" spans="1:15" s="452" customFormat="1">
      <c r="A221" s="98"/>
      <c r="C221" s="442"/>
      <c r="D221" s="442"/>
      <c r="E221" s="442"/>
      <c r="F221" s="442"/>
      <c r="G221" s="40"/>
      <c r="H221" s="40"/>
      <c r="I221" s="40"/>
      <c r="J221" s="40"/>
      <c r="K221" s="3"/>
      <c r="L221" s="3"/>
      <c r="M221" s="3"/>
      <c r="N221" s="3"/>
      <c r="O221" s="3"/>
    </row>
    <row r="222" spans="1:15" s="452" customFormat="1">
      <c r="A222" s="98"/>
      <c r="C222" s="442"/>
      <c r="D222" s="442"/>
      <c r="E222" s="442"/>
      <c r="F222" s="442"/>
      <c r="G222" s="40"/>
      <c r="H222" s="40"/>
      <c r="I222" s="40"/>
      <c r="J222" s="40"/>
      <c r="K222" s="3"/>
      <c r="L222" s="3"/>
      <c r="M222" s="3"/>
      <c r="N222" s="3"/>
      <c r="O222" s="3"/>
    </row>
    <row r="223" spans="1:15" s="452" customFormat="1">
      <c r="A223" s="98"/>
      <c r="C223" s="442"/>
      <c r="D223" s="442"/>
      <c r="E223" s="442"/>
      <c r="F223" s="442"/>
      <c r="G223" s="40"/>
      <c r="H223" s="40"/>
      <c r="I223" s="40"/>
      <c r="J223" s="40"/>
      <c r="K223" s="3"/>
      <c r="L223" s="3"/>
      <c r="M223" s="3"/>
      <c r="N223" s="3"/>
      <c r="O223" s="3"/>
    </row>
    <row r="224" spans="1:15" s="452" customFormat="1">
      <c r="A224" s="98"/>
      <c r="C224" s="442"/>
      <c r="D224" s="442"/>
      <c r="E224" s="442"/>
      <c r="F224" s="442"/>
      <c r="G224" s="40"/>
      <c r="H224" s="40"/>
      <c r="I224" s="40"/>
      <c r="J224" s="40"/>
      <c r="K224" s="3"/>
      <c r="L224" s="3"/>
      <c r="M224" s="3"/>
      <c r="N224" s="3"/>
      <c r="O224" s="3"/>
    </row>
    <row r="225" spans="1:15" s="452" customFormat="1">
      <c r="A225" s="98"/>
      <c r="C225" s="442"/>
      <c r="D225" s="442"/>
      <c r="E225" s="442"/>
      <c r="F225" s="442"/>
      <c r="G225" s="40"/>
      <c r="H225" s="40"/>
      <c r="I225" s="40"/>
      <c r="J225" s="40"/>
      <c r="K225" s="3"/>
      <c r="L225" s="3"/>
      <c r="M225" s="3"/>
      <c r="N225" s="3"/>
      <c r="O225" s="3"/>
    </row>
    <row r="226" spans="1:15" s="452" customFormat="1">
      <c r="A226" s="98"/>
      <c r="C226" s="442"/>
      <c r="D226" s="442"/>
      <c r="E226" s="442"/>
      <c r="F226" s="442"/>
      <c r="G226" s="40"/>
      <c r="H226" s="40"/>
      <c r="I226" s="40"/>
      <c r="J226" s="40"/>
      <c r="K226" s="3"/>
      <c r="L226" s="3"/>
      <c r="M226" s="3"/>
      <c r="N226" s="3"/>
      <c r="O226" s="3"/>
    </row>
    <row r="227" spans="1:15" s="452" customFormat="1">
      <c r="A227" s="98"/>
      <c r="C227" s="442"/>
      <c r="D227" s="442"/>
      <c r="E227" s="442"/>
      <c r="F227" s="442"/>
      <c r="G227" s="40"/>
      <c r="H227" s="40"/>
      <c r="I227" s="40"/>
      <c r="J227" s="40"/>
      <c r="K227" s="3"/>
      <c r="L227" s="3"/>
      <c r="M227" s="3"/>
      <c r="N227" s="3"/>
      <c r="O227" s="3"/>
    </row>
    <row r="228" spans="1:15" s="452" customFormat="1">
      <c r="A228" s="98"/>
      <c r="C228" s="442"/>
      <c r="D228" s="442"/>
      <c r="E228" s="442"/>
      <c r="F228" s="442"/>
      <c r="G228" s="40"/>
      <c r="H228" s="40"/>
      <c r="I228" s="40"/>
      <c r="J228" s="40"/>
      <c r="K228" s="3"/>
      <c r="L228" s="3"/>
      <c r="M228" s="3"/>
      <c r="N228" s="3"/>
      <c r="O228" s="3"/>
    </row>
    <row r="229" spans="1:15" s="452" customFormat="1">
      <c r="A229" s="98"/>
      <c r="C229" s="442"/>
      <c r="D229" s="442"/>
      <c r="E229" s="442"/>
      <c r="F229" s="442"/>
      <c r="G229" s="40"/>
      <c r="H229" s="40"/>
      <c r="I229" s="40"/>
      <c r="J229" s="40"/>
      <c r="K229" s="3"/>
      <c r="L229" s="3"/>
      <c r="M229" s="3"/>
      <c r="N229" s="3"/>
      <c r="O229" s="3"/>
    </row>
    <row r="230" spans="1:15" s="452" customFormat="1">
      <c r="A230" s="98"/>
      <c r="C230" s="442"/>
      <c r="D230" s="442"/>
      <c r="E230" s="442"/>
      <c r="F230" s="442"/>
      <c r="G230" s="40"/>
      <c r="H230" s="40"/>
      <c r="I230" s="40"/>
      <c r="J230" s="40"/>
      <c r="K230" s="3"/>
      <c r="L230" s="3"/>
      <c r="M230" s="3"/>
      <c r="N230" s="3"/>
      <c r="O230" s="3"/>
    </row>
    <row r="231" spans="1:15" s="452" customFormat="1">
      <c r="A231" s="98"/>
      <c r="C231" s="442"/>
      <c r="D231" s="442"/>
      <c r="E231" s="442"/>
      <c r="F231" s="442"/>
      <c r="G231" s="40"/>
      <c r="H231" s="40"/>
      <c r="I231" s="40"/>
      <c r="J231" s="40"/>
      <c r="K231" s="3"/>
      <c r="L231" s="3"/>
      <c r="M231" s="3"/>
      <c r="N231" s="3"/>
      <c r="O231" s="3"/>
    </row>
    <row r="232" spans="1:15" s="452" customFormat="1">
      <c r="A232" s="98"/>
      <c r="C232" s="442"/>
      <c r="D232" s="442"/>
      <c r="E232" s="442"/>
      <c r="F232" s="442"/>
      <c r="G232" s="40"/>
      <c r="H232" s="40"/>
      <c r="I232" s="40"/>
      <c r="J232" s="40"/>
      <c r="K232" s="3"/>
      <c r="L232" s="3"/>
      <c r="M232" s="3"/>
      <c r="N232" s="3"/>
      <c r="O232" s="3"/>
    </row>
    <row r="233" spans="1:15" s="452" customFormat="1">
      <c r="A233" s="98"/>
      <c r="C233" s="442"/>
      <c r="D233" s="442"/>
      <c r="E233" s="442"/>
      <c r="F233" s="442"/>
      <c r="G233" s="40"/>
      <c r="H233" s="40"/>
      <c r="I233" s="40"/>
      <c r="J233" s="40"/>
      <c r="K233" s="3"/>
      <c r="L233" s="3"/>
      <c r="M233" s="3"/>
      <c r="N233" s="3"/>
      <c r="O233" s="3"/>
    </row>
    <row r="234" spans="1:15" s="452" customFormat="1">
      <c r="A234" s="98"/>
      <c r="C234" s="442"/>
      <c r="D234" s="442"/>
      <c r="E234" s="442"/>
      <c r="F234" s="442"/>
      <c r="G234" s="40"/>
      <c r="H234" s="40"/>
      <c r="I234" s="40"/>
      <c r="J234" s="40"/>
      <c r="K234" s="3"/>
      <c r="L234" s="3"/>
      <c r="M234" s="3"/>
      <c r="N234" s="3"/>
      <c r="O234" s="3"/>
    </row>
    <row r="235" spans="1:15" s="452" customFormat="1">
      <c r="A235" s="98"/>
      <c r="C235" s="442"/>
      <c r="D235" s="442"/>
      <c r="E235" s="442"/>
      <c r="F235" s="442"/>
      <c r="G235" s="40"/>
      <c r="H235" s="40"/>
      <c r="I235" s="40"/>
      <c r="J235" s="40"/>
      <c r="K235" s="3"/>
      <c r="L235" s="3"/>
      <c r="M235" s="3"/>
      <c r="N235" s="3"/>
      <c r="O235" s="3"/>
    </row>
    <row r="236" spans="1:15" s="452" customFormat="1">
      <c r="A236" s="98"/>
      <c r="C236" s="442"/>
      <c r="D236" s="442"/>
      <c r="E236" s="442"/>
      <c r="F236" s="442"/>
      <c r="G236" s="40"/>
      <c r="H236" s="40"/>
      <c r="I236" s="40"/>
      <c r="J236" s="40"/>
      <c r="K236" s="3"/>
      <c r="L236" s="3"/>
      <c r="M236" s="3"/>
      <c r="N236" s="3"/>
      <c r="O236" s="3"/>
    </row>
    <row r="237" spans="1:15" s="452" customFormat="1">
      <c r="A237" s="98"/>
      <c r="C237" s="442"/>
      <c r="D237" s="442"/>
      <c r="E237" s="442"/>
      <c r="F237" s="442"/>
      <c r="G237" s="40"/>
      <c r="H237" s="40"/>
      <c r="I237" s="40"/>
      <c r="J237" s="40"/>
      <c r="K237" s="3"/>
      <c r="L237" s="3"/>
      <c r="M237" s="3"/>
      <c r="N237" s="3"/>
      <c r="O237" s="3"/>
    </row>
    <row r="238" spans="1:15" s="452" customFormat="1">
      <c r="A238" s="98"/>
      <c r="C238" s="442"/>
      <c r="D238" s="442"/>
      <c r="E238" s="442"/>
      <c r="F238" s="442"/>
      <c r="G238" s="40"/>
      <c r="H238" s="40"/>
      <c r="I238" s="40"/>
      <c r="J238" s="40"/>
      <c r="K238" s="3"/>
      <c r="L238" s="3"/>
      <c r="M238" s="3"/>
      <c r="N238" s="3"/>
      <c r="O238" s="3"/>
    </row>
    <row r="239" spans="1:15" s="452" customFormat="1">
      <c r="A239" s="98"/>
      <c r="C239" s="442"/>
      <c r="D239" s="442"/>
      <c r="E239" s="442"/>
      <c r="F239" s="442"/>
      <c r="G239" s="40"/>
      <c r="H239" s="40"/>
      <c r="I239" s="40"/>
      <c r="J239" s="40"/>
      <c r="K239" s="3"/>
      <c r="L239" s="3"/>
      <c r="M239" s="3"/>
      <c r="N239" s="3"/>
      <c r="O239" s="3"/>
    </row>
    <row r="240" spans="1:15" s="452" customFormat="1">
      <c r="A240" s="98"/>
      <c r="C240" s="442"/>
      <c r="D240" s="442"/>
      <c r="E240" s="442"/>
      <c r="F240" s="442"/>
      <c r="G240" s="40"/>
      <c r="H240" s="40"/>
      <c r="I240" s="40"/>
      <c r="J240" s="40"/>
      <c r="K240" s="3"/>
      <c r="L240" s="3"/>
      <c r="M240" s="3"/>
      <c r="N240" s="3"/>
      <c r="O240" s="3"/>
    </row>
    <row r="241" spans="1:15" s="452" customFormat="1">
      <c r="A241" s="98"/>
      <c r="C241" s="442"/>
      <c r="D241" s="442"/>
      <c r="E241" s="442"/>
      <c r="F241" s="442"/>
      <c r="G241" s="40"/>
      <c r="H241" s="40"/>
      <c r="I241" s="40"/>
      <c r="J241" s="40"/>
      <c r="K241" s="3"/>
      <c r="L241" s="3"/>
      <c r="M241" s="3"/>
      <c r="N241" s="3"/>
      <c r="O241" s="3"/>
    </row>
    <row r="242" spans="1:15" s="452" customFormat="1">
      <c r="A242" s="98"/>
      <c r="C242" s="442"/>
      <c r="D242" s="442"/>
      <c r="E242" s="442"/>
      <c r="F242" s="442"/>
      <c r="G242" s="40"/>
      <c r="H242" s="40"/>
      <c r="I242" s="40"/>
      <c r="J242" s="40"/>
      <c r="K242" s="3"/>
      <c r="L242" s="3"/>
      <c r="M242" s="3"/>
      <c r="N242" s="3"/>
      <c r="O242" s="3"/>
    </row>
    <row r="243" spans="1:15" s="452" customFormat="1">
      <c r="A243" s="98"/>
      <c r="C243" s="442"/>
      <c r="D243" s="442"/>
      <c r="E243" s="442"/>
      <c r="F243" s="442"/>
      <c r="G243" s="40"/>
      <c r="H243" s="40"/>
      <c r="I243" s="40"/>
      <c r="J243" s="40"/>
      <c r="K243" s="3"/>
      <c r="L243" s="3"/>
      <c r="M243" s="3"/>
      <c r="N243" s="3"/>
      <c r="O243" s="3"/>
    </row>
    <row r="244" spans="1:15" s="452" customFormat="1">
      <c r="A244" s="98"/>
      <c r="C244" s="442"/>
      <c r="D244" s="442"/>
      <c r="E244" s="442"/>
      <c r="F244" s="442"/>
      <c r="G244" s="40"/>
      <c r="H244" s="40"/>
      <c r="I244" s="40"/>
      <c r="J244" s="40"/>
      <c r="K244" s="3"/>
      <c r="L244" s="3"/>
      <c r="M244" s="3"/>
      <c r="N244" s="3"/>
      <c r="O244" s="3"/>
    </row>
    <row r="245" spans="1:15" s="452" customFormat="1">
      <c r="A245" s="98"/>
      <c r="C245" s="442"/>
      <c r="D245" s="442"/>
      <c r="E245" s="442"/>
      <c r="F245" s="442"/>
      <c r="G245" s="40"/>
      <c r="H245" s="40"/>
      <c r="I245" s="40"/>
      <c r="J245" s="40"/>
      <c r="K245" s="3"/>
      <c r="L245" s="3"/>
      <c r="M245" s="3"/>
      <c r="N245" s="3"/>
      <c r="O245" s="3"/>
    </row>
    <row r="246" spans="1:15" s="452" customFormat="1">
      <c r="A246" s="98"/>
      <c r="C246" s="442"/>
      <c r="D246" s="442"/>
      <c r="E246" s="442"/>
      <c r="F246" s="442"/>
      <c r="G246" s="40"/>
      <c r="H246" s="40"/>
      <c r="I246" s="40"/>
      <c r="J246" s="40"/>
      <c r="K246" s="3"/>
      <c r="L246" s="3"/>
      <c r="M246" s="3"/>
      <c r="N246" s="3"/>
      <c r="O246" s="3"/>
    </row>
    <row r="247" spans="1:15" s="452" customFormat="1">
      <c r="A247" s="98"/>
      <c r="C247" s="442"/>
      <c r="D247" s="442"/>
      <c r="E247" s="442"/>
      <c r="F247" s="442"/>
      <c r="G247" s="40"/>
      <c r="H247" s="40"/>
      <c r="I247" s="40"/>
      <c r="J247" s="40"/>
      <c r="K247" s="3"/>
      <c r="L247" s="3"/>
      <c r="M247" s="3"/>
      <c r="N247" s="3"/>
      <c r="O247" s="3"/>
    </row>
    <row r="248" spans="1:15" s="452" customFormat="1">
      <c r="A248" s="98"/>
      <c r="C248" s="442"/>
      <c r="D248" s="442"/>
      <c r="E248" s="442"/>
      <c r="F248" s="442"/>
      <c r="G248" s="40"/>
      <c r="H248" s="40"/>
      <c r="I248" s="40"/>
      <c r="J248" s="40"/>
      <c r="K248" s="3"/>
      <c r="L248" s="3"/>
      <c r="M248" s="3"/>
      <c r="N248" s="3"/>
      <c r="O248" s="3"/>
    </row>
    <row r="249" spans="1:15" s="452" customFormat="1">
      <c r="A249" s="98"/>
      <c r="C249" s="442"/>
      <c r="D249" s="442"/>
      <c r="E249" s="442"/>
      <c r="F249" s="442"/>
      <c r="G249" s="40"/>
      <c r="H249" s="40"/>
      <c r="I249" s="40"/>
      <c r="J249" s="40"/>
      <c r="K249" s="3"/>
      <c r="L249" s="3"/>
      <c r="M249" s="3"/>
      <c r="N249" s="3"/>
      <c r="O249" s="3"/>
    </row>
    <row r="250" spans="1:15" s="452" customFormat="1">
      <c r="A250" s="98"/>
      <c r="C250" s="442"/>
      <c r="D250" s="442"/>
      <c r="E250" s="442"/>
      <c r="F250" s="442"/>
      <c r="G250" s="40"/>
      <c r="H250" s="40"/>
      <c r="I250" s="40"/>
      <c r="J250" s="40"/>
      <c r="K250" s="3"/>
      <c r="L250" s="3"/>
      <c r="M250" s="3"/>
      <c r="N250" s="3"/>
      <c r="O250" s="3"/>
    </row>
    <row r="251" spans="1:15" s="452" customFormat="1">
      <c r="A251" s="98"/>
      <c r="C251" s="442"/>
      <c r="D251" s="442"/>
      <c r="E251" s="442"/>
      <c r="F251" s="442"/>
      <c r="G251" s="40"/>
      <c r="H251" s="40"/>
      <c r="I251" s="40"/>
      <c r="J251" s="40"/>
      <c r="K251" s="3"/>
      <c r="L251" s="3"/>
      <c r="M251" s="3"/>
      <c r="N251" s="3"/>
      <c r="O251" s="3"/>
    </row>
    <row r="252" spans="1:15" s="452" customFormat="1">
      <c r="A252" s="98"/>
      <c r="C252" s="442"/>
      <c r="D252" s="442"/>
      <c r="E252" s="442"/>
      <c r="F252" s="442"/>
      <c r="G252" s="40"/>
      <c r="H252" s="40"/>
      <c r="I252" s="40"/>
      <c r="J252" s="40"/>
      <c r="K252" s="3"/>
      <c r="L252" s="3"/>
      <c r="M252" s="3"/>
      <c r="N252" s="3"/>
      <c r="O252" s="3"/>
    </row>
    <row r="253" spans="1:15" s="452" customFormat="1">
      <c r="A253" s="98"/>
      <c r="C253" s="442"/>
      <c r="D253" s="442"/>
      <c r="E253" s="442"/>
      <c r="F253" s="442"/>
      <c r="G253" s="40"/>
      <c r="H253" s="40"/>
      <c r="I253" s="40"/>
      <c r="J253" s="40"/>
      <c r="K253" s="3"/>
      <c r="L253" s="3"/>
      <c r="M253" s="3"/>
      <c r="N253" s="3"/>
      <c r="O253" s="3"/>
    </row>
    <row r="254" spans="1:15" s="452" customFormat="1">
      <c r="A254" s="98"/>
      <c r="C254" s="442"/>
      <c r="D254" s="442"/>
      <c r="E254" s="442"/>
      <c r="F254" s="442"/>
      <c r="G254" s="40"/>
      <c r="H254" s="40"/>
      <c r="I254" s="40"/>
      <c r="J254" s="40"/>
      <c r="K254" s="3"/>
      <c r="L254" s="3"/>
      <c r="M254" s="3"/>
      <c r="N254" s="3"/>
      <c r="O254" s="3"/>
    </row>
    <row r="255" spans="1:15" s="452" customFormat="1">
      <c r="A255" s="98"/>
      <c r="C255" s="442"/>
      <c r="D255" s="442"/>
      <c r="E255" s="442"/>
      <c r="F255" s="442"/>
      <c r="G255" s="40"/>
      <c r="H255" s="40"/>
      <c r="I255" s="40"/>
      <c r="J255" s="40"/>
      <c r="K255" s="3"/>
      <c r="L255" s="3"/>
      <c r="M255" s="3"/>
      <c r="N255" s="3"/>
      <c r="O255" s="3"/>
    </row>
    <row r="256" spans="1:15" s="452" customFormat="1">
      <c r="A256" s="98"/>
      <c r="C256" s="442"/>
      <c r="D256" s="442"/>
      <c r="E256" s="442"/>
      <c r="F256" s="442"/>
      <c r="G256" s="40"/>
      <c r="H256" s="40"/>
      <c r="I256" s="40"/>
      <c r="J256" s="40"/>
      <c r="K256" s="3"/>
      <c r="L256" s="3"/>
      <c r="M256" s="3"/>
      <c r="N256" s="3"/>
      <c r="O256" s="3"/>
    </row>
    <row r="257" spans="1:15" s="452" customFormat="1">
      <c r="A257" s="98"/>
      <c r="C257" s="442"/>
      <c r="D257" s="442"/>
      <c r="E257" s="442"/>
      <c r="F257" s="442"/>
      <c r="G257" s="40"/>
      <c r="H257" s="40"/>
      <c r="I257" s="40"/>
      <c r="J257" s="40"/>
      <c r="K257" s="3"/>
      <c r="L257" s="3"/>
      <c r="M257" s="3"/>
      <c r="N257" s="3"/>
      <c r="O257" s="3"/>
    </row>
    <row r="258" spans="1:15" s="452" customFormat="1">
      <c r="A258" s="98"/>
      <c r="C258" s="442"/>
      <c r="D258" s="442"/>
      <c r="E258" s="442"/>
      <c r="F258" s="442"/>
      <c r="G258" s="40"/>
      <c r="H258" s="40"/>
      <c r="I258" s="40"/>
      <c r="J258" s="40"/>
      <c r="K258" s="3"/>
      <c r="L258" s="3"/>
      <c r="M258" s="3"/>
      <c r="N258" s="3"/>
      <c r="O258" s="3"/>
    </row>
    <row r="259" spans="1:15" s="452" customFormat="1">
      <c r="A259" s="98"/>
      <c r="C259" s="442"/>
      <c r="D259" s="442"/>
      <c r="E259" s="442"/>
      <c r="F259" s="442"/>
      <c r="G259" s="40"/>
      <c r="H259" s="40"/>
      <c r="I259" s="40"/>
      <c r="J259" s="40"/>
      <c r="K259" s="3"/>
      <c r="L259" s="3"/>
      <c r="M259" s="3"/>
      <c r="N259" s="3"/>
      <c r="O259" s="3"/>
    </row>
    <row r="260" spans="1:15" s="452" customFormat="1">
      <c r="A260" s="98"/>
      <c r="C260" s="442"/>
      <c r="D260" s="442"/>
      <c r="E260" s="442"/>
      <c r="F260" s="442"/>
      <c r="G260" s="40"/>
      <c r="H260" s="40"/>
      <c r="I260" s="40"/>
      <c r="J260" s="40"/>
      <c r="K260" s="3"/>
      <c r="L260" s="3"/>
      <c r="M260" s="3"/>
      <c r="N260" s="3"/>
      <c r="O260" s="3"/>
    </row>
    <row r="261" spans="1:15" s="452" customFormat="1">
      <c r="A261" s="98"/>
      <c r="C261" s="442"/>
      <c r="D261" s="442"/>
      <c r="E261" s="442"/>
      <c r="F261" s="442"/>
      <c r="G261" s="40"/>
      <c r="H261" s="40"/>
      <c r="I261" s="40"/>
      <c r="J261" s="40"/>
      <c r="K261" s="3"/>
      <c r="L261" s="3"/>
      <c r="M261" s="3"/>
      <c r="N261" s="3"/>
      <c r="O261" s="3"/>
    </row>
    <row r="262" spans="1:15" s="452" customFormat="1">
      <c r="A262" s="98"/>
      <c r="C262" s="442"/>
      <c r="D262" s="442"/>
      <c r="E262" s="442"/>
      <c r="F262" s="442"/>
      <c r="G262" s="40"/>
      <c r="H262" s="40"/>
      <c r="I262" s="40"/>
      <c r="J262" s="40"/>
      <c r="K262" s="3"/>
      <c r="L262" s="3"/>
      <c r="M262" s="3"/>
      <c r="N262" s="3"/>
      <c r="O262" s="3"/>
    </row>
    <row r="263" spans="1:15" s="452" customFormat="1">
      <c r="A263" s="98"/>
      <c r="C263" s="442"/>
      <c r="D263" s="442"/>
      <c r="E263" s="442"/>
      <c r="F263" s="442"/>
      <c r="G263" s="40"/>
      <c r="H263" s="40"/>
      <c r="I263" s="40"/>
      <c r="J263" s="40"/>
      <c r="K263" s="3"/>
      <c r="L263" s="3"/>
      <c r="M263" s="3"/>
      <c r="N263" s="3"/>
      <c r="O263" s="3"/>
    </row>
    <row r="264" spans="1:15" s="452" customFormat="1">
      <c r="A264" s="98"/>
      <c r="C264" s="442"/>
      <c r="D264" s="442"/>
      <c r="E264" s="442"/>
      <c r="F264" s="442"/>
      <c r="G264" s="40"/>
      <c r="H264" s="40"/>
      <c r="I264" s="40"/>
      <c r="J264" s="40"/>
      <c r="K264" s="3"/>
      <c r="L264" s="3"/>
      <c r="M264" s="3"/>
      <c r="N264" s="3"/>
      <c r="O264" s="3"/>
    </row>
    <row r="265" spans="1:15" s="452" customFormat="1">
      <c r="A265" s="98"/>
      <c r="C265" s="442"/>
      <c r="D265" s="442"/>
      <c r="E265" s="442"/>
      <c r="F265" s="442"/>
      <c r="G265" s="40"/>
      <c r="H265" s="40"/>
      <c r="I265" s="40"/>
      <c r="J265" s="40"/>
      <c r="K265" s="3"/>
      <c r="L265" s="3"/>
      <c r="M265" s="3"/>
      <c r="N265" s="3"/>
      <c r="O265" s="3"/>
    </row>
    <row r="266" spans="1:15" s="452" customFormat="1">
      <c r="A266" s="98"/>
      <c r="C266" s="442"/>
      <c r="D266" s="442"/>
      <c r="E266" s="442"/>
      <c r="F266" s="442"/>
      <c r="G266" s="40"/>
      <c r="H266" s="40"/>
      <c r="I266" s="40"/>
      <c r="J266" s="40"/>
      <c r="K266" s="3"/>
      <c r="L266" s="3"/>
      <c r="M266" s="3"/>
      <c r="N266" s="3"/>
      <c r="O266" s="3"/>
    </row>
    <row r="267" spans="1:15" s="452" customFormat="1">
      <c r="A267" s="98"/>
      <c r="C267" s="442"/>
      <c r="D267" s="442"/>
      <c r="E267" s="442"/>
      <c r="F267" s="442"/>
      <c r="G267" s="40"/>
      <c r="H267" s="40"/>
      <c r="I267" s="40"/>
      <c r="J267" s="40"/>
      <c r="K267" s="3"/>
      <c r="L267" s="3"/>
      <c r="M267" s="3"/>
      <c r="N267" s="3"/>
      <c r="O267" s="3"/>
    </row>
    <row r="268" spans="1:15" s="452" customFormat="1">
      <c r="A268" s="98"/>
      <c r="C268" s="442"/>
      <c r="D268" s="442"/>
      <c r="E268" s="442"/>
      <c r="F268" s="442"/>
      <c r="G268" s="40"/>
      <c r="H268" s="40"/>
      <c r="I268" s="40"/>
      <c r="J268" s="40"/>
      <c r="K268" s="3"/>
      <c r="L268" s="3"/>
      <c r="M268" s="3"/>
      <c r="N268" s="3"/>
      <c r="O268" s="3"/>
    </row>
    <row r="269" spans="1:15" s="452" customFormat="1">
      <c r="A269" s="98"/>
      <c r="C269" s="442"/>
      <c r="D269" s="442"/>
      <c r="E269" s="442"/>
      <c r="F269" s="442"/>
      <c r="G269" s="40"/>
      <c r="H269" s="40"/>
      <c r="I269" s="40"/>
      <c r="J269" s="40"/>
      <c r="K269" s="3"/>
      <c r="L269" s="3"/>
      <c r="M269" s="3"/>
      <c r="N269" s="3"/>
      <c r="O269" s="3"/>
    </row>
    <row r="270" spans="1:15" s="452" customFormat="1">
      <c r="A270" s="98"/>
      <c r="C270" s="442"/>
      <c r="D270" s="442"/>
      <c r="E270" s="442"/>
      <c r="F270" s="442"/>
      <c r="G270" s="40"/>
      <c r="H270" s="40"/>
      <c r="I270" s="40"/>
      <c r="J270" s="40"/>
      <c r="K270" s="3"/>
      <c r="L270" s="3"/>
      <c r="M270" s="3"/>
      <c r="N270" s="3"/>
      <c r="O270" s="3"/>
    </row>
    <row r="271" spans="1:15" s="452" customFormat="1">
      <c r="A271" s="98"/>
      <c r="C271" s="442"/>
      <c r="D271" s="442"/>
      <c r="E271" s="442"/>
      <c r="F271" s="442"/>
      <c r="G271" s="40"/>
      <c r="H271" s="40"/>
      <c r="I271" s="40"/>
      <c r="J271" s="40"/>
      <c r="K271" s="3"/>
      <c r="L271" s="3"/>
      <c r="M271" s="3"/>
      <c r="N271" s="3"/>
      <c r="O271" s="3"/>
    </row>
    <row r="272" spans="1:15" s="452" customFormat="1">
      <c r="A272" s="98"/>
      <c r="C272" s="442"/>
      <c r="D272" s="442"/>
      <c r="E272" s="442"/>
      <c r="F272" s="442"/>
      <c r="G272" s="40"/>
      <c r="H272" s="40"/>
      <c r="I272" s="40"/>
      <c r="J272" s="40"/>
      <c r="K272" s="3"/>
      <c r="L272" s="3"/>
      <c r="M272" s="3"/>
      <c r="N272" s="3"/>
      <c r="O272" s="3"/>
    </row>
    <row r="273" spans="1:15" s="452" customFormat="1">
      <c r="A273" s="98"/>
      <c r="C273" s="442"/>
      <c r="D273" s="442"/>
      <c r="E273" s="442"/>
      <c r="F273" s="442"/>
      <c r="G273" s="40"/>
      <c r="H273" s="40"/>
      <c r="I273" s="40"/>
      <c r="J273" s="40"/>
      <c r="K273" s="3"/>
      <c r="L273" s="3"/>
      <c r="M273" s="3"/>
      <c r="N273" s="3"/>
      <c r="O273" s="3"/>
    </row>
    <row r="274" spans="1:15" s="452" customFormat="1">
      <c r="A274" s="98"/>
      <c r="C274" s="442"/>
      <c r="D274" s="442"/>
      <c r="E274" s="442"/>
      <c r="F274" s="442"/>
      <c r="G274" s="40"/>
      <c r="H274" s="40"/>
      <c r="I274" s="40"/>
      <c r="J274" s="40"/>
      <c r="K274" s="3"/>
      <c r="L274" s="3"/>
      <c r="M274" s="3"/>
      <c r="N274" s="3"/>
      <c r="O274" s="3"/>
    </row>
    <row r="275" spans="1:15" s="452" customFormat="1">
      <c r="A275" s="98"/>
      <c r="C275" s="442"/>
      <c r="D275" s="442"/>
      <c r="E275" s="442"/>
      <c r="F275" s="442"/>
      <c r="G275" s="40"/>
      <c r="H275" s="40"/>
      <c r="I275" s="40"/>
      <c r="J275" s="40"/>
      <c r="K275" s="3"/>
      <c r="L275" s="3"/>
      <c r="M275" s="3"/>
      <c r="N275" s="3"/>
      <c r="O275" s="3"/>
    </row>
    <row r="276" spans="1:15" s="452" customFormat="1">
      <c r="A276" s="98"/>
      <c r="C276" s="442"/>
      <c r="D276" s="442"/>
      <c r="E276" s="442"/>
      <c r="F276" s="442"/>
      <c r="G276" s="40"/>
      <c r="H276" s="40"/>
      <c r="I276" s="40"/>
      <c r="J276" s="40"/>
      <c r="K276" s="3"/>
      <c r="L276" s="3"/>
      <c r="M276" s="3"/>
      <c r="N276" s="3"/>
      <c r="O276" s="3"/>
    </row>
    <row r="277" spans="1:15" s="452" customFormat="1">
      <c r="A277" s="98"/>
      <c r="C277" s="442"/>
      <c r="D277" s="442"/>
      <c r="E277" s="442"/>
      <c r="F277" s="442"/>
      <c r="G277" s="40"/>
      <c r="H277" s="40"/>
      <c r="I277" s="40"/>
      <c r="J277" s="40"/>
      <c r="K277" s="3"/>
      <c r="L277" s="3"/>
      <c r="M277" s="3"/>
      <c r="N277" s="3"/>
      <c r="O277" s="3"/>
    </row>
    <row r="278" spans="1:15" s="452" customFormat="1">
      <c r="A278" s="98"/>
      <c r="C278" s="442"/>
      <c r="D278" s="442"/>
      <c r="E278" s="442"/>
      <c r="F278" s="442"/>
      <c r="G278" s="40"/>
      <c r="H278" s="40"/>
      <c r="I278" s="40"/>
      <c r="J278" s="40"/>
      <c r="K278" s="3"/>
      <c r="L278" s="3"/>
      <c r="M278" s="3"/>
      <c r="N278" s="3"/>
      <c r="O278" s="3"/>
    </row>
    <row r="279" spans="1:15" s="452" customFormat="1">
      <c r="A279" s="98"/>
      <c r="C279" s="442"/>
      <c r="D279" s="442"/>
      <c r="E279" s="442"/>
      <c r="F279" s="442"/>
      <c r="G279" s="40"/>
      <c r="H279" s="40"/>
      <c r="I279" s="40"/>
      <c r="J279" s="40"/>
      <c r="K279" s="3"/>
      <c r="L279" s="3"/>
      <c r="M279" s="3"/>
      <c r="N279" s="3"/>
      <c r="O279" s="3"/>
    </row>
    <row r="280" spans="1:15" s="452" customFormat="1">
      <c r="A280" s="98"/>
      <c r="C280" s="442"/>
      <c r="D280" s="442"/>
      <c r="E280" s="442"/>
      <c r="F280" s="442"/>
      <c r="G280" s="40"/>
      <c r="H280" s="40"/>
      <c r="I280" s="40"/>
      <c r="J280" s="40"/>
      <c r="K280" s="3"/>
      <c r="L280" s="3"/>
      <c r="M280" s="3"/>
      <c r="N280" s="3"/>
      <c r="O280" s="3"/>
    </row>
    <row r="281" spans="1:15" s="452" customFormat="1">
      <c r="A281" s="98"/>
      <c r="C281" s="442"/>
      <c r="D281" s="442"/>
      <c r="E281" s="442"/>
      <c r="F281" s="442"/>
      <c r="G281" s="40"/>
      <c r="H281" s="40"/>
      <c r="I281" s="40"/>
      <c r="J281" s="40"/>
      <c r="K281" s="3"/>
      <c r="L281" s="3"/>
      <c r="M281" s="3"/>
      <c r="N281" s="3"/>
      <c r="O281" s="3"/>
    </row>
    <row r="282" spans="1:15" s="452" customFormat="1">
      <c r="A282" s="98"/>
      <c r="C282" s="442"/>
      <c r="D282" s="442"/>
      <c r="E282" s="442"/>
      <c r="F282" s="442"/>
      <c r="G282" s="40"/>
      <c r="H282" s="40"/>
      <c r="I282" s="40"/>
      <c r="J282" s="40"/>
      <c r="K282" s="3"/>
      <c r="L282" s="3"/>
      <c r="M282" s="3"/>
      <c r="N282" s="3"/>
      <c r="O282" s="3"/>
    </row>
    <row r="283" spans="1:15">
      <c r="A283" s="98"/>
    </row>
  </sheetData>
  <mergeCells count="13">
    <mergeCell ref="C60:D60"/>
    <mergeCell ref="G60:I60"/>
    <mergeCell ref="C61:D61"/>
    <mergeCell ref="G61:I61"/>
    <mergeCell ref="A2:H2"/>
    <mergeCell ref="I3:J3"/>
    <mergeCell ref="A4:A5"/>
    <mergeCell ref="B4:B5"/>
    <mergeCell ref="C4:C5"/>
    <mergeCell ref="D4:D5"/>
    <mergeCell ref="E4:E5"/>
    <mergeCell ref="F4:F5"/>
    <mergeCell ref="G4:J4"/>
  </mergeCells>
  <pageMargins left="0.59055118110236227" right="0.59055118110236227" top="0.98425196850393704" bottom="0.59055118110236227" header="0" footer="0"/>
  <pageSetup paperSize="9" scale="63" orientation="landscape" r:id="rId1"/>
  <rowBreaks count="1" manualBreakCount="1">
    <brk id="38" max="9" man="1"/>
  </rowBreaks>
  <ignoredErrors>
    <ignoredError sqref="F43 F48 F57 F21" formula="1"/>
    <ignoredError sqref="D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18</vt:i4>
      </vt:variant>
    </vt:vector>
  </HeadingPairs>
  <TitlesOfParts>
    <vt:vector size="32" baseType="lpstr">
      <vt:lpstr>Осн. фін. пок.</vt:lpstr>
      <vt:lpstr>I. Фін результат</vt:lpstr>
      <vt:lpstr>Розшифровка до Формування </vt:lpstr>
      <vt:lpstr>ІІ. Розр. з бюджетом</vt:lpstr>
      <vt:lpstr>Розшифровка до розр з бюдж</vt:lpstr>
      <vt:lpstr>ІІІ. Рух грош. коштів</vt:lpstr>
      <vt:lpstr>Розшифровка до Руху</vt:lpstr>
      <vt:lpstr>IV. Кап. інвестиції</vt:lpstr>
      <vt:lpstr>Розшифровка кап </vt:lpstr>
      <vt:lpstr> V. Коефіцієнти</vt:lpstr>
      <vt:lpstr>6.1. Інша інфо_1</vt:lpstr>
      <vt:lpstr>6.2. Інша інфо_2</vt:lpstr>
      <vt:lpstr>VII Статутн капіт</vt:lpstr>
      <vt:lpstr>Розшифровка статутний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розр з бюдж'!Область_печати</vt:lpstr>
      <vt:lpstr>'Розшифровка до Руху'!Область_печати</vt:lpstr>
      <vt:lpstr>'Розшифровка до Формування '!Область_печати</vt:lpstr>
      <vt:lpstr>'Розшифровка кап '!Область_печати</vt:lpstr>
      <vt:lpstr>'Розшифровка статутний'!Область_печати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*</cp:lastModifiedBy>
  <cp:lastPrinted>2023-02-22T10:27:45Z</cp:lastPrinted>
  <dcterms:created xsi:type="dcterms:W3CDTF">2003-03-13T16:00:22Z</dcterms:created>
  <dcterms:modified xsi:type="dcterms:W3CDTF">2024-01-18T13:55:18Z</dcterms:modified>
</cp:coreProperties>
</file>